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/>
  <xr:revisionPtr revIDLastSave="0" documentId="11_564660995D634BFEEBFC4D1B710F20DC75FA621D" xr6:coauthVersionLast="47" xr6:coauthVersionMax="47" xr10:uidLastSave="{00000000-0000-0000-0000-000000000000}"/>
  <bookViews>
    <workbookView xWindow="-105" yWindow="-105" windowWidth="23250" windowHeight="12450" firstSheet="3" activeTab="3" xr2:uid="{00000000-000D-0000-FFFF-FFFF00000000}"/>
  </bookViews>
  <sheets>
    <sheet name="Rekapitulace stavby" sheetId="1" r:id="rId1"/>
    <sheet name="01 - Stavebně architekton..." sheetId="2" r:id="rId2"/>
    <sheet name="02 - stav. arch. řešení-WC" sheetId="3" r:id="rId3"/>
    <sheet name="03 - Elektro" sheetId="4" r:id="rId4"/>
    <sheet name="04 - VRN" sheetId="5" r:id="rId5"/>
    <sheet name="Pokyny pro vyplnění" sheetId="6" r:id="rId6"/>
    <sheet name="Příloha č.1" sheetId="7" r:id="rId7"/>
    <sheet name="Příloha č.2" sheetId="8" r:id="rId8"/>
  </sheets>
  <definedNames>
    <definedName name="_xlnm._FilterDatabase" localSheetId="1" hidden="1">'01 - Stavebně architekton...'!$C$89:$K$175</definedName>
    <definedName name="_xlnm._FilterDatabase" localSheetId="2" hidden="1">'02 - stav. arch. řešení-WC'!$C$92:$K$268</definedName>
    <definedName name="_xlnm._FilterDatabase" localSheetId="3" hidden="1">'03 - Elektro'!$C$84:$K$193</definedName>
    <definedName name="_xlnm._FilterDatabase" localSheetId="4" hidden="1">'04 - VRN'!$C$81:$K$89</definedName>
    <definedName name="_xlnm.Print_Titles" localSheetId="1">'01 - Stavebně architekton...'!$89:$89</definedName>
    <definedName name="_xlnm.Print_Titles" localSheetId="2">'02 - stav. arch. řešení-WC'!$92:$92</definedName>
    <definedName name="_xlnm.Print_Titles" localSheetId="3">'03 - Elektro'!$84:$84</definedName>
    <definedName name="_xlnm.Print_Titles" localSheetId="4">'04 - VRN'!$81:$81</definedName>
    <definedName name="_xlnm.Print_Titles" localSheetId="0">'Rekapitulace stavby'!$52:$52</definedName>
    <definedName name="_xlnm.Print_Area" localSheetId="1">'01 - Stavebně architekton...'!$C$4:$J$39,'01 - Stavebně architekton...'!$C$45:$J$71,'01 - Stavebně architekton...'!$C$77:$K$175</definedName>
    <definedName name="_xlnm.Print_Area" localSheetId="2">'02 - stav. arch. řešení-WC'!$C$4:$J$39,'02 - stav. arch. řešení-WC'!$C$45:$J$74,'02 - stav. arch. řešení-WC'!$C$80:$K$268</definedName>
    <definedName name="_xlnm.Print_Area" localSheetId="3">'03 - Elektro'!$C$4:$J$39,'03 - Elektro'!$C$45:$J$66,'03 - Elektro'!$C$72:$K$193</definedName>
    <definedName name="_xlnm.Print_Area" localSheetId="4">'04 - VRN'!$C$4:$J$39,'04 - VRN'!$C$45:$J$63,'04 - VRN'!$C$69:$K$89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88" i="5"/>
  <c r="BH88" i="5"/>
  <c r="BG88" i="5"/>
  <c r="BF88" i="5"/>
  <c r="T88" i="5"/>
  <c r="T87" i="5"/>
  <c r="R88" i="5"/>
  <c r="R87" i="5" s="1"/>
  <c r="P88" i="5"/>
  <c r="P87" i="5"/>
  <c r="BI85" i="5"/>
  <c r="BH85" i="5"/>
  <c r="BG85" i="5"/>
  <c r="BF85" i="5"/>
  <c r="T85" i="5"/>
  <c r="T84" i="5"/>
  <c r="R85" i="5"/>
  <c r="R84" i="5"/>
  <c r="P85" i="5"/>
  <c r="P84" i="5"/>
  <c r="P83" i="5" s="1"/>
  <c r="P82" i="5" s="1"/>
  <c r="AU58" i="1" s="1"/>
  <c r="J79" i="5"/>
  <c r="F78" i="5"/>
  <c r="F76" i="5"/>
  <c r="E74" i="5"/>
  <c r="J55" i="5"/>
  <c r="F54" i="5"/>
  <c r="F52" i="5"/>
  <c r="E50" i="5"/>
  <c r="J21" i="5"/>
  <c r="E21" i="5"/>
  <c r="J78" i="5" s="1"/>
  <c r="J20" i="5"/>
  <c r="J18" i="5"/>
  <c r="E18" i="5"/>
  <c r="F79" i="5" s="1"/>
  <c r="J17" i="5"/>
  <c r="J12" i="5"/>
  <c r="J52" i="5" s="1"/>
  <c r="E7" i="5"/>
  <c r="E72" i="5"/>
  <c r="J37" i="4"/>
  <c r="J36" i="4"/>
  <c r="AY57" i="1"/>
  <c r="J35" i="4"/>
  <c r="AX57" i="1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2" i="4"/>
  <c r="F81" i="4"/>
  <c r="F79" i="4"/>
  <c r="E77" i="4"/>
  <c r="J55" i="4"/>
  <c r="F54" i="4"/>
  <c r="F52" i="4"/>
  <c r="E50" i="4"/>
  <c r="J21" i="4"/>
  <c r="E21" i="4"/>
  <c r="J54" i="4" s="1"/>
  <c r="J20" i="4"/>
  <c r="J18" i="4"/>
  <c r="E18" i="4"/>
  <c r="F82" i="4" s="1"/>
  <c r="J17" i="4"/>
  <c r="J12" i="4"/>
  <c r="J79" i="4"/>
  <c r="E7" i="4"/>
  <c r="E48" i="4" s="1"/>
  <c r="J37" i="3"/>
  <c r="J36" i="3"/>
  <c r="AY56" i="1"/>
  <c r="J35" i="3"/>
  <c r="AX56" i="1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T145" i="3"/>
  <c r="R146" i="3"/>
  <c r="R145" i="3"/>
  <c r="P146" i="3"/>
  <c r="P145" i="3"/>
  <c r="BI144" i="3"/>
  <c r="BH144" i="3"/>
  <c r="BG144" i="3"/>
  <c r="BF144" i="3"/>
  <c r="T144" i="3"/>
  <c r="T143" i="3"/>
  <c r="R144" i="3"/>
  <c r="R143" i="3"/>
  <c r="P144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6" i="3"/>
  <c r="BH106" i="3"/>
  <c r="BG106" i="3"/>
  <c r="BF106" i="3"/>
  <c r="T106" i="3"/>
  <c r="R106" i="3"/>
  <c r="P106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T95" i="3"/>
  <c r="R96" i="3"/>
  <c r="R95" i="3"/>
  <c r="P96" i="3"/>
  <c r="P95" i="3"/>
  <c r="J90" i="3"/>
  <c r="F89" i="3"/>
  <c r="F87" i="3"/>
  <c r="E85" i="3"/>
  <c r="J55" i="3"/>
  <c r="F54" i="3"/>
  <c r="F52" i="3"/>
  <c r="E50" i="3"/>
  <c r="J21" i="3"/>
  <c r="E21" i="3"/>
  <c r="J54" i="3"/>
  <c r="J20" i="3"/>
  <c r="J18" i="3"/>
  <c r="E18" i="3"/>
  <c r="F90" i="3"/>
  <c r="J17" i="3"/>
  <c r="J12" i="3"/>
  <c r="J87" i="3" s="1"/>
  <c r="E7" i="3"/>
  <c r="E48" i="3" s="1"/>
  <c r="J37" i="2"/>
  <c r="J36" i="2"/>
  <c r="AY55" i="1"/>
  <c r="J35" i="2"/>
  <c r="AX55" i="1"/>
  <c r="BI175" i="2"/>
  <c r="BH175" i="2"/>
  <c r="BG175" i="2"/>
  <c r="BF175" i="2"/>
  <c r="T175" i="2"/>
  <c r="T174" i="2"/>
  <c r="R175" i="2"/>
  <c r="R174" i="2"/>
  <c r="P175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7" i="2"/>
  <c r="F86" i="2"/>
  <c r="F84" i="2"/>
  <c r="E82" i="2"/>
  <c r="J55" i="2"/>
  <c r="F54" i="2"/>
  <c r="F52" i="2"/>
  <c r="E50" i="2"/>
  <c r="J21" i="2"/>
  <c r="E21" i="2"/>
  <c r="J54" i="2" s="1"/>
  <c r="J20" i="2"/>
  <c r="J18" i="2"/>
  <c r="E18" i="2"/>
  <c r="F87" i="2" s="1"/>
  <c r="J17" i="2"/>
  <c r="J12" i="2"/>
  <c r="J52" i="2" s="1"/>
  <c r="E7" i="2"/>
  <c r="E80" i="2"/>
  <c r="L50" i="1"/>
  <c r="AM50" i="1"/>
  <c r="AM49" i="1"/>
  <c r="L49" i="1"/>
  <c r="AM47" i="1"/>
  <c r="L47" i="1"/>
  <c r="L45" i="1"/>
  <c r="L44" i="1"/>
  <c r="BK100" i="2"/>
  <c r="BK146" i="3"/>
  <c r="J196" i="3"/>
  <c r="BK193" i="4"/>
  <c r="J172" i="4"/>
  <c r="J140" i="2"/>
  <c r="J93" i="2"/>
  <c r="BK257" i="3"/>
  <c r="BK214" i="3"/>
  <c r="J191" i="4"/>
  <c r="J110" i="4"/>
  <c r="BK127" i="2"/>
  <c r="J223" i="3"/>
  <c r="J187" i="3"/>
  <c r="BK245" i="3"/>
  <c r="J144" i="3"/>
  <c r="BK152" i="4"/>
  <c r="BK121" i="4"/>
  <c r="BK131" i="2"/>
  <c r="BK134" i="2"/>
  <c r="J167" i="3"/>
  <c r="J236" i="3"/>
  <c r="BK202" i="3"/>
  <c r="BK192" i="4"/>
  <c r="J188" i="4"/>
  <c r="J137" i="4"/>
  <c r="BK156" i="2"/>
  <c r="BK137" i="2"/>
  <c r="J189" i="3"/>
  <c r="BK180" i="3"/>
  <c r="J202" i="3"/>
  <c r="BK221" i="3"/>
  <c r="BK128" i="3"/>
  <c r="BK106" i="4"/>
  <c r="J154" i="4"/>
  <c r="BK134" i="4"/>
  <c r="BK94" i="4"/>
  <c r="BK102" i="2"/>
  <c r="J177" i="3"/>
  <c r="BK176" i="3"/>
  <c r="BK114" i="3"/>
  <c r="BK90" i="4"/>
  <c r="BK93" i="4"/>
  <c r="J148" i="2"/>
  <c r="J155" i="2"/>
  <c r="J176" i="3"/>
  <c r="BK217" i="3"/>
  <c r="J180" i="3"/>
  <c r="BK183" i="4"/>
  <c r="BK123" i="4"/>
  <c r="BK159" i="2"/>
  <c r="BK206" i="3"/>
  <c r="BK187" i="3"/>
  <c r="J183" i="4"/>
  <c r="J153" i="4"/>
  <c r="J90" i="4"/>
  <c r="J164" i="2"/>
  <c r="BK174" i="3"/>
  <c r="BK199" i="3"/>
  <c r="J165" i="3"/>
  <c r="J192" i="4"/>
  <c r="BK142" i="4"/>
  <c r="J106" i="4"/>
  <c r="BK108" i="2"/>
  <c r="BK150" i="3"/>
  <c r="BK231" i="3"/>
  <c r="J96" i="3"/>
  <c r="BK188" i="4"/>
  <c r="J162" i="4"/>
  <c r="F34" i="5"/>
  <c r="BA58" i="1" s="1"/>
  <c r="BK211" i="3"/>
  <c r="BK194" i="3"/>
  <c r="J148" i="3"/>
  <c r="J123" i="4"/>
  <c r="BK96" i="4"/>
  <c r="BK110" i="4"/>
  <c r="BK128" i="2"/>
  <c r="J175" i="2"/>
  <c r="J217" i="3"/>
  <c r="J245" i="3"/>
  <c r="BK168" i="3"/>
  <c r="J191" i="3"/>
  <c r="BK196" i="3"/>
  <c r="J150" i="3"/>
  <c r="J152" i="4"/>
  <c r="BK88" i="4"/>
  <c r="J187" i="4"/>
  <c r="BK136" i="2"/>
  <c r="BK95" i="2"/>
  <c r="J171" i="3"/>
  <c r="J209" i="3"/>
  <c r="J115" i="3"/>
  <c r="BK159" i="4"/>
  <c r="J166" i="4"/>
  <c r="J97" i="2"/>
  <c r="J258" i="3"/>
  <c r="J135" i="3"/>
  <c r="BK213" i="3"/>
  <c r="BK164" i="4"/>
  <c r="BK117" i="4"/>
  <c r="J148" i="4"/>
  <c r="BK106" i="2"/>
  <c r="AS54" i="1"/>
  <c r="BK120" i="3"/>
  <c r="J131" i="4"/>
  <c r="BK122" i="2"/>
  <c r="J253" i="3"/>
  <c r="J168" i="3"/>
  <c r="J122" i="3"/>
  <c r="J146" i="4"/>
  <c r="J95" i="2"/>
  <c r="J254" i="3"/>
  <c r="J164" i="3"/>
  <c r="BK144" i="2"/>
  <c r="BK205" i="3"/>
  <c r="BK154" i="3"/>
  <c r="BK125" i="4"/>
  <c r="J85" i="5"/>
  <c r="J131" i="2"/>
  <c r="J244" i="3"/>
  <c r="BK244" i="3"/>
  <c r="BK187" i="4"/>
  <c r="BK153" i="4"/>
  <c r="J128" i="2"/>
  <c r="J162" i="3"/>
  <c r="J225" i="3"/>
  <c r="J134" i="4"/>
  <c r="J168" i="4"/>
  <c r="BK93" i="2"/>
  <c r="J231" i="3"/>
  <c r="J156" i="3"/>
  <c r="BK189" i="3"/>
  <c r="J115" i="4"/>
  <c r="J112" i="4"/>
  <c r="BK88" i="5"/>
  <c r="J160" i="2"/>
  <c r="BK254" i="3"/>
  <c r="J182" i="3"/>
  <c r="BK119" i="4"/>
  <c r="BK91" i="4"/>
  <c r="J91" i="4"/>
  <c r="BK152" i="2"/>
  <c r="BK146" i="2"/>
  <c r="J204" i="3"/>
  <c r="BK208" i="3"/>
  <c r="J174" i="3"/>
  <c r="BK157" i="4"/>
  <c r="J127" i="4"/>
  <c r="J144" i="2"/>
  <c r="BK175" i="2"/>
  <c r="J257" i="3"/>
  <c r="J229" i="3"/>
  <c r="BK238" i="3"/>
  <c r="J185" i="3"/>
  <c r="BK117" i="3"/>
  <c r="BK179" i="4"/>
  <c r="BK127" i="4"/>
  <c r="J144" i="4"/>
  <c r="J149" i="2"/>
  <c r="BK210" i="3"/>
  <c r="BK152" i="3"/>
  <c r="J170" i="3"/>
  <c r="J150" i="4"/>
  <c r="J137" i="2"/>
  <c r="J122" i="2"/>
  <c r="BK173" i="3"/>
  <c r="J112" i="3"/>
  <c r="J117" i="4"/>
  <c r="J175" i="4"/>
  <c r="BK148" i="2"/>
  <c r="J238" i="3"/>
  <c r="BK229" i="3"/>
  <c r="BK160" i="3"/>
  <c r="BK190" i="4"/>
  <c r="J142" i="4"/>
  <c r="J127" i="2"/>
  <c r="J199" i="3"/>
  <c r="J125" i="3"/>
  <c r="BK154" i="4"/>
  <c r="BK150" i="4"/>
  <c r="BK164" i="2"/>
  <c r="BK183" i="3"/>
  <c r="BK165" i="3"/>
  <c r="J100" i="3"/>
  <c r="BK174" i="4"/>
  <c r="J142" i="2"/>
  <c r="J100" i="2"/>
  <c r="BK219" i="3"/>
  <c r="BK167" i="3"/>
  <c r="BK227" i="3"/>
  <c r="J157" i="4"/>
  <c r="BK148" i="4"/>
  <c r="J136" i="2"/>
  <c r="BK110" i="2"/>
  <c r="BK97" i="2"/>
  <c r="BK170" i="3"/>
  <c r="J154" i="3"/>
  <c r="J152" i="3"/>
  <c r="BK164" i="3"/>
  <c r="BK166" i="4"/>
  <c r="J164" i="4"/>
  <c r="J125" i="4"/>
  <c r="BK85" i="5"/>
  <c r="BK140" i="2"/>
  <c r="BK191" i="3"/>
  <c r="BK148" i="3"/>
  <c r="J96" i="4"/>
  <c r="BK129" i="4"/>
  <c r="BK167" i="2"/>
  <c r="BK209" i="3"/>
  <c r="BK106" i="3"/>
  <c r="BK125" i="3"/>
  <c r="J156" i="4"/>
  <c r="J88" i="5"/>
  <c r="BK142" i="2"/>
  <c r="J263" i="3"/>
  <c r="J128" i="3"/>
  <c r="J174" i="4"/>
  <c r="BK120" i="2"/>
  <c r="J157" i="2"/>
  <c r="BK179" i="3"/>
  <c r="BK258" i="3"/>
  <c r="BK122" i="3"/>
  <c r="BK184" i="4"/>
  <c r="J171" i="4"/>
  <c r="J133" i="2"/>
  <c r="J251" i="3"/>
  <c r="BK115" i="3"/>
  <c r="BK133" i="3"/>
  <c r="J94" i="4"/>
  <c r="J178" i="4"/>
  <c r="BK160" i="2"/>
  <c r="J108" i="2"/>
  <c r="BK248" i="3"/>
  <c r="J160" i="3"/>
  <c r="J183" i="3"/>
  <c r="J193" i="4"/>
  <c r="BK160" i="4"/>
  <c r="J102" i="2"/>
  <c r="J118" i="2"/>
  <c r="J206" i="3"/>
  <c r="J194" i="3"/>
  <c r="J173" i="3"/>
  <c r="BK140" i="3"/>
  <c r="J190" i="4"/>
  <c r="BK103" i="4"/>
  <c r="J160" i="4"/>
  <c r="BK112" i="4"/>
  <c r="BK155" i="2"/>
  <c r="J219" i="3"/>
  <c r="J120" i="3"/>
  <c r="J129" i="4"/>
  <c r="J184" i="4"/>
  <c r="BK125" i="2"/>
  <c r="J205" i="3"/>
  <c r="J158" i="3"/>
  <c r="J137" i="3"/>
  <c r="BK191" i="4"/>
  <c r="BK118" i="2"/>
  <c r="BK185" i="3"/>
  <c r="BK162" i="3"/>
  <c r="BK144" i="3"/>
  <c r="BK137" i="4"/>
  <c r="J186" i="4"/>
  <c r="J125" i="2"/>
  <c r="J213" i="3"/>
  <c r="BK225" i="3"/>
  <c r="BK130" i="3"/>
  <c r="BK171" i="4"/>
  <c r="J179" i="4"/>
  <c r="J156" i="2"/>
  <c r="J116" i="2"/>
  <c r="J214" i="3"/>
  <c r="J210" i="3"/>
  <c r="BK177" i="4"/>
  <c r="J159" i="4"/>
  <c r="J110" i="2"/>
  <c r="BK112" i="2"/>
  <c r="BK182" i="3"/>
  <c r="BK112" i="3"/>
  <c r="J133" i="3"/>
  <c r="BK168" i="4"/>
  <c r="BK157" i="2"/>
  <c r="J152" i="2"/>
  <c r="J234" i="3"/>
  <c r="J208" i="3"/>
  <c r="BK223" i="3"/>
  <c r="J248" i="3"/>
  <c r="J140" i="3"/>
  <c r="BK156" i="4"/>
  <c r="J93" i="4"/>
  <c r="BK172" i="4"/>
  <c r="J106" i="2"/>
  <c r="J227" i="3"/>
  <c r="BK251" i="3"/>
  <c r="BK135" i="3"/>
  <c r="BK178" i="4"/>
  <c r="BK108" i="4"/>
  <c r="J112" i="2"/>
  <c r="BK263" i="3"/>
  <c r="J179" i="3"/>
  <c r="BK137" i="3"/>
  <c r="BK186" i="4"/>
  <c r="BK115" i="4"/>
  <c r="BK133" i="2"/>
  <c r="BK177" i="3"/>
  <c r="BK96" i="3"/>
  <c r="J106" i="3"/>
  <c r="J103" i="4"/>
  <c r="J159" i="2"/>
  <c r="J134" i="2"/>
  <c r="BK234" i="3"/>
  <c r="J146" i="3"/>
  <c r="BK144" i="4"/>
  <c r="J119" i="4"/>
  <c r="J120" i="2"/>
  <c r="J211" i="3"/>
  <c r="BK204" i="3"/>
  <c r="BK156" i="3"/>
  <c r="BK131" i="4"/>
  <c r="J121" i="4"/>
  <c r="J146" i="2"/>
  <c r="J260" i="3"/>
  <c r="J117" i="3"/>
  <c r="J130" i="3"/>
  <c r="BK98" i="4"/>
  <c r="J98" i="4"/>
  <c r="BK169" i="2"/>
  <c r="BK149" i="2"/>
  <c r="BK260" i="3"/>
  <c r="BK266" i="3"/>
  <c r="J114" i="3"/>
  <c r="BK171" i="3"/>
  <c r="BK100" i="3"/>
  <c r="J88" i="4"/>
  <c r="J177" i="4"/>
  <c r="BK162" i="4"/>
  <c r="BK116" i="2"/>
  <c r="J167" i="2"/>
  <c r="J266" i="3"/>
  <c r="BK236" i="3"/>
  <c r="BK175" i="4"/>
  <c r="BK146" i="4"/>
  <c r="J169" i="2"/>
  <c r="J221" i="3"/>
  <c r="BK253" i="3"/>
  <c r="BK158" i="3"/>
  <c r="J108" i="4"/>
  <c r="R83" i="5" l="1"/>
  <c r="R82" i="5"/>
  <c r="T83" i="5"/>
  <c r="T82" i="5"/>
  <c r="P92" i="2"/>
  <c r="BK105" i="2"/>
  <c r="J105" i="2" s="1"/>
  <c r="J63" i="2" s="1"/>
  <c r="BK124" i="2"/>
  <c r="J124" i="2" s="1"/>
  <c r="J66" i="2" s="1"/>
  <c r="R124" i="2"/>
  <c r="P130" i="2"/>
  <c r="BK166" i="2"/>
  <c r="J166" i="2" s="1"/>
  <c r="J69" i="2" s="1"/>
  <c r="BK99" i="3"/>
  <c r="J99" i="3" s="1"/>
  <c r="J62" i="3" s="1"/>
  <c r="T147" i="3"/>
  <c r="R201" i="3"/>
  <c r="T233" i="3"/>
  <c r="R92" i="2"/>
  <c r="R105" i="2"/>
  <c r="R139" i="2"/>
  <c r="R99" i="3"/>
  <c r="P147" i="3"/>
  <c r="P193" i="3"/>
  <c r="P216" i="3"/>
  <c r="P262" i="3"/>
  <c r="BK92" i="2"/>
  <c r="J92" i="2" s="1"/>
  <c r="J61" i="2" s="1"/>
  <c r="BK96" i="2"/>
  <c r="J96" i="2" s="1"/>
  <c r="J62" i="2" s="1"/>
  <c r="P105" i="2"/>
  <c r="T115" i="2"/>
  <c r="P124" i="2"/>
  <c r="BK139" i="2"/>
  <c r="J139" i="2" s="1"/>
  <c r="J68" i="2" s="1"/>
  <c r="P166" i="2"/>
  <c r="P99" i="3"/>
  <c r="R116" i="3"/>
  <c r="BK147" i="3"/>
  <c r="J147" i="3" s="1"/>
  <c r="J68" i="3" s="1"/>
  <c r="R193" i="3"/>
  <c r="BK216" i="3"/>
  <c r="J216" i="3" s="1"/>
  <c r="J71" i="3" s="1"/>
  <c r="BK233" i="3"/>
  <c r="J233" i="3" s="1"/>
  <c r="J72" i="3" s="1"/>
  <c r="BK262" i="3"/>
  <c r="J262" i="3" s="1"/>
  <c r="J73" i="3" s="1"/>
  <c r="BK87" i="4"/>
  <c r="J87" i="4"/>
  <c r="J61" i="4" s="1"/>
  <c r="R87" i="4"/>
  <c r="BK163" i="4"/>
  <c r="J163" i="4" s="1"/>
  <c r="J62" i="4" s="1"/>
  <c r="T163" i="4"/>
  <c r="P182" i="4"/>
  <c r="BK185" i="4"/>
  <c r="J185" i="4" s="1"/>
  <c r="J64" i="4" s="1"/>
  <c r="R185" i="4"/>
  <c r="T189" i="4"/>
  <c r="T96" i="2"/>
  <c r="R115" i="2"/>
  <c r="T124" i="2"/>
  <c r="R130" i="2"/>
  <c r="T166" i="2"/>
  <c r="T116" i="3"/>
  <c r="R132" i="3"/>
  <c r="BK201" i="3"/>
  <c r="J201" i="3" s="1"/>
  <c r="J70" i="3" s="1"/>
  <c r="T216" i="3"/>
  <c r="T262" i="3"/>
  <c r="T87" i="4"/>
  <c r="R163" i="4"/>
  <c r="R182" i="4"/>
  <c r="P185" i="4"/>
  <c r="BK189" i="4"/>
  <c r="J189" i="4" s="1"/>
  <c r="J65" i="4" s="1"/>
  <c r="R189" i="4"/>
  <c r="R96" i="2"/>
  <c r="BK115" i="2"/>
  <c r="J115" i="2" s="1"/>
  <c r="J65" i="2" s="1"/>
  <c r="BK130" i="2"/>
  <c r="J130" i="2"/>
  <c r="J67" i="2" s="1"/>
  <c r="T130" i="2"/>
  <c r="R166" i="2"/>
  <c r="BK116" i="3"/>
  <c r="J116" i="3" s="1"/>
  <c r="J63" i="3" s="1"/>
  <c r="BK132" i="3"/>
  <c r="J132" i="3" s="1"/>
  <c r="J64" i="3" s="1"/>
  <c r="T132" i="3"/>
  <c r="BK193" i="3"/>
  <c r="J193" i="3" s="1"/>
  <c r="J69" i="3" s="1"/>
  <c r="T201" i="3"/>
  <c r="R233" i="3"/>
  <c r="P87" i="4"/>
  <c r="P163" i="4"/>
  <c r="BK182" i="4"/>
  <c r="T182" i="4"/>
  <c r="T185" i="4"/>
  <c r="P189" i="4"/>
  <c r="P96" i="2"/>
  <c r="P115" i="2"/>
  <c r="P139" i="2"/>
  <c r="T99" i="3"/>
  <c r="T94" i="3" s="1"/>
  <c r="R147" i="3"/>
  <c r="T193" i="3"/>
  <c r="R216" i="3"/>
  <c r="R262" i="3"/>
  <c r="T92" i="2"/>
  <c r="T105" i="2"/>
  <c r="T139" i="2"/>
  <c r="P116" i="3"/>
  <c r="P132" i="3"/>
  <c r="P201" i="3"/>
  <c r="P233" i="3"/>
  <c r="BK95" i="3"/>
  <c r="J95" i="3" s="1"/>
  <c r="J61" i="3" s="1"/>
  <c r="BK84" i="5"/>
  <c r="BK143" i="3"/>
  <c r="J143" i="3" s="1"/>
  <c r="J66" i="3" s="1"/>
  <c r="BK87" i="5"/>
  <c r="J87" i="5" s="1"/>
  <c r="J62" i="5" s="1"/>
  <c r="BK174" i="2"/>
  <c r="J174" i="2" s="1"/>
  <c r="J70" i="2" s="1"/>
  <c r="BK145" i="3"/>
  <c r="J145" i="3" s="1"/>
  <c r="J67" i="3" s="1"/>
  <c r="F55" i="5"/>
  <c r="J76" i="5"/>
  <c r="E48" i="5"/>
  <c r="J54" i="5"/>
  <c r="BE88" i="5"/>
  <c r="BE85" i="5"/>
  <c r="J52" i="4"/>
  <c r="F55" i="4"/>
  <c r="J81" i="4"/>
  <c r="BE90" i="4"/>
  <c r="BE91" i="4"/>
  <c r="BE98" i="4"/>
  <c r="BE125" i="4"/>
  <c r="BE131" i="4"/>
  <c r="BE152" i="4"/>
  <c r="BE153" i="4"/>
  <c r="BE168" i="4"/>
  <c r="BE172" i="4"/>
  <c r="BE175" i="4"/>
  <c r="BE179" i="4"/>
  <c r="E75" i="4"/>
  <c r="BE88" i="4"/>
  <c r="BE96" i="4"/>
  <c r="BE144" i="4"/>
  <c r="BE159" i="4"/>
  <c r="BE164" i="4"/>
  <c r="BE166" i="4"/>
  <c r="BE171" i="4"/>
  <c r="BE183" i="4"/>
  <c r="BE184" i="4"/>
  <c r="BE187" i="4"/>
  <c r="BE191" i="4"/>
  <c r="BE192" i="4"/>
  <c r="BE193" i="4"/>
  <c r="BE94" i="4"/>
  <c r="BE110" i="4"/>
  <c r="BE115" i="4"/>
  <c r="BE119" i="4"/>
  <c r="BE157" i="4"/>
  <c r="BE160" i="4"/>
  <c r="BE162" i="4"/>
  <c r="BE93" i="4"/>
  <c r="BE106" i="4"/>
  <c r="BE123" i="4"/>
  <c r="BE129" i="4"/>
  <c r="BE134" i="4"/>
  <c r="BE142" i="4"/>
  <c r="BE146" i="4"/>
  <c r="BE148" i="4"/>
  <c r="BE154" i="4"/>
  <c r="BE177" i="4"/>
  <c r="BE186" i="4"/>
  <c r="BE190" i="4"/>
  <c r="BE103" i="4"/>
  <c r="BE108" i="4"/>
  <c r="BE112" i="4"/>
  <c r="BE117" i="4"/>
  <c r="BE121" i="4"/>
  <c r="BE127" i="4"/>
  <c r="BE137" i="4"/>
  <c r="BE150" i="4"/>
  <c r="BE156" i="4"/>
  <c r="BE174" i="4"/>
  <c r="BE178" i="4"/>
  <c r="BE188" i="4"/>
  <c r="J52" i="3"/>
  <c r="E83" i="3"/>
  <c r="BE112" i="3"/>
  <c r="BE114" i="3"/>
  <c r="J89" i="3"/>
  <c r="BE96" i="3"/>
  <c r="BE117" i="3"/>
  <c r="BE130" i="3"/>
  <c r="BE106" i="3"/>
  <c r="BE120" i="3"/>
  <c r="BE140" i="3"/>
  <c r="BE152" i="3"/>
  <c r="BE162" i="3"/>
  <c r="BE165" i="3"/>
  <c r="BE174" i="3"/>
  <c r="BE176" i="3"/>
  <c r="BE179" i="3"/>
  <c r="BE182" i="3"/>
  <c r="BE100" i="3"/>
  <c r="BE137" i="3"/>
  <c r="BE146" i="3"/>
  <c r="BE150" i="3"/>
  <c r="BE167" i="3"/>
  <c r="BE173" i="3"/>
  <c r="BE205" i="3"/>
  <c r="BE206" i="3"/>
  <c r="BE208" i="3"/>
  <c r="BE217" i="3"/>
  <c r="BE223" i="3"/>
  <c r="BE229" i="3"/>
  <c r="BE231" i="3"/>
  <c r="BE234" i="3"/>
  <c r="BE238" i="3"/>
  <c r="BE251" i="3"/>
  <c r="BE257" i="3"/>
  <c r="BE260" i="3"/>
  <c r="BE135" i="3"/>
  <c r="BE144" i="3"/>
  <c r="BE154" i="3"/>
  <c r="BE156" i="3"/>
  <c r="BE164" i="3"/>
  <c r="BE171" i="3"/>
  <c r="BE177" i="3"/>
  <c r="BE180" i="3"/>
  <c r="BE183" i="3"/>
  <c r="BE185" i="3"/>
  <c r="BE187" i="3"/>
  <c r="BE209" i="3"/>
  <c r="BE210" i="3"/>
  <c r="BE214" i="3"/>
  <c r="BE219" i="3"/>
  <c r="BE244" i="3"/>
  <c r="BE245" i="3"/>
  <c r="BE258" i="3"/>
  <c r="BE266" i="3"/>
  <c r="F55" i="3"/>
  <c r="BE115" i="3"/>
  <c r="BE122" i="3"/>
  <c r="BE125" i="3"/>
  <c r="BE128" i="3"/>
  <c r="BE133" i="3"/>
  <c r="BE158" i="3"/>
  <c r="BE160" i="3"/>
  <c r="BE170" i="3"/>
  <c r="BE194" i="3"/>
  <c r="BE202" i="3"/>
  <c r="BE204" i="3"/>
  <c r="BE221" i="3"/>
  <c r="BE225" i="3"/>
  <c r="BE253" i="3"/>
  <c r="BE254" i="3"/>
  <c r="BE148" i="3"/>
  <c r="BE168" i="3"/>
  <c r="BE189" i="3"/>
  <c r="BE191" i="3"/>
  <c r="BE196" i="3"/>
  <c r="BE199" i="3"/>
  <c r="BE211" i="3"/>
  <c r="BE213" i="3"/>
  <c r="BE227" i="3"/>
  <c r="BE236" i="3"/>
  <c r="BE248" i="3"/>
  <c r="BE263" i="3"/>
  <c r="E48" i="2"/>
  <c r="J84" i="2"/>
  <c r="BE93" i="2"/>
  <c r="BE108" i="2"/>
  <c r="BE120" i="2"/>
  <c r="BE127" i="2"/>
  <c r="BE133" i="2"/>
  <c r="BE152" i="2"/>
  <c r="BE157" i="2"/>
  <c r="BE167" i="2"/>
  <c r="F55" i="2"/>
  <c r="J86" i="2"/>
  <c r="BE142" i="2"/>
  <c r="BE155" i="2"/>
  <c r="BE160" i="2"/>
  <c r="BE169" i="2"/>
  <c r="BE95" i="2"/>
  <c r="BE97" i="2"/>
  <c r="BE106" i="2"/>
  <c r="BE131" i="2"/>
  <c r="BE136" i="2"/>
  <c r="BE144" i="2"/>
  <c r="BE146" i="2"/>
  <c r="BE159" i="2"/>
  <c r="BE148" i="2"/>
  <c r="BE156" i="2"/>
  <c r="BE164" i="2"/>
  <c r="BE175" i="2"/>
  <c r="BE112" i="2"/>
  <c r="BE116" i="2"/>
  <c r="BE122" i="2"/>
  <c r="BE125" i="2"/>
  <c r="BE128" i="2"/>
  <c r="BE134" i="2"/>
  <c r="BE100" i="2"/>
  <c r="BE102" i="2"/>
  <c r="BE110" i="2"/>
  <c r="BE118" i="2"/>
  <c r="BE137" i="2"/>
  <c r="BE140" i="2"/>
  <c r="BE149" i="2"/>
  <c r="J34" i="2"/>
  <c r="AW55" i="1" s="1"/>
  <c r="J34" i="4"/>
  <c r="AW57" i="1" s="1"/>
  <c r="F37" i="3"/>
  <c r="BD56" i="1" s="1"/>
  <c r="F37" i="4"/>
  <c r="BD57" i="1" s="1"/>
  <c r="F34" i="4"/>
  <c r="BA57" i="1" s="1"/>
  <c r="F37" i="2"/>
  <c r="BD55" i="1" s="1"/>
  <c r="F34" i="2"/>
  <c r="BA55" i="1" s="1"/>
  <c r="F36" i="4"/>
  <c r="BC57" i="1" s="1"/>
  <c r="F35" i="5"/>
  <c r="BB58" i="1" s="1"/>
  <c r="F36" i="5"/>
  <c r="BC58" i="1"/>
  <c r="J34" i="3"/>
  <c r="AW56" i="1" s="1"/>
  <c r="F36" i="2"/>
  <c r="BC55" i="1" s="1"/>
  <c r="J34" i="5"/>
  <c r="AW58" i="1" s="1"/>
  <c r="F34" i="3"/>
  <c r="BA56" i="1" s="1"/>
  <c r="F35" i="4"/>
  <c r="BB57" i="1" s="1"/>
  <c r="F35" i="3"/>
  <c r="BB56" i="1" s="1"/>
  <c r="F37" i="5"/>
  <c r="BD58" i="1" s="1"/>
  <c r="F35" i="2"/>
  <c r="BB55" i="1" s="1"/>
  <c r="F36" i="3"/>
  <c r="BC56" i="1" s="1"/>
  <c r="P86" i="4" l="1"/>
  <c r="P85" i="4" s="1"/>
  <c r="AU57" i="1" s="1"/>
  <c r="T86" i="4"/>
  <c r="T85" i="4" s="1"/>
  <c r="R142" i="3"/>
  <c r="BK86" i="4"/>
  <c r="J86" i="4" s="1"/>
  <c r="J60" i="4" s="1"/>
  <c r="J182" i="4"/>
  <c r="J63" i="4" s="1"/>
  <c r="BK83" i="5"/>
  <c r="J83" i="5" s="1"/>
  <c r="J60" i="5" s="1"/>
  <c r="R94" i="3"/>
  <c r="P94" i="3"/>
  <c r="R93" i="3"/>
  <c r="R114" i="2"/>
  <c r="T114" i="2"/>
  <c r="BK91" i="2"/>
  <c r="T91" i="2"/>
  <c r="P114" i="2"/>
  <c r="R86" i="4"/>
  <c r="R85" i="4"/>
  <c r="P142" i="3"/>
  <c r="P93" i="3"/>
  <c r="AU56" i="1"/>
  <c r="R91" i="2"/>
  <c r="T142" i="3"/>
  <c r="T93" i="3"/>
  <c r="P91" i="2"/>
  <c r="BK114" i="2"/>
  <c r="J114" i="2" s="1"/>
  <c r="J64" i="2" s="1"/>
  <c r="BK82" i="5"/>
  <c r="J82" i="5" s="1"/>
  <c r="J59" i="5" s="1"/>
  <c r="J84" i="5"/>
  <c r="J61" i="5" s="1"/>
  <c r="BK94" i="3"/>
  <c r="J94" i="3" s="1"/>
  <c r="J60" i="3" s="1"/>
  <c r="BK142" i="3"/>
  <c r="J142" i="3" s="1"/>
  <c r="J65" i="3" s="1"/>
  <c r="BK85" i="4"/>
  <c r="J85" i="4" s="1"/>
  <c r="J59" i="4" s="1"/>
  <c r="F33" i="2"/>
  <c r="AZ55" i="1" s="1"/>
  <c r="F33" i="5"/>
  <c r="AZ58" i="1" s="1"/>
  <c r="BC54" i="1"/>
  <c r="W32" i="1" s="1"/>
  <c r="BD54" i="1"/>
  <c r="W33" i="1" s="1"/>
  <c r="J33" i="4"/>
  <c r="AV57" i="1" s="1"/>
  <c r="AT57" i="1" s="1"/>
  <c r="J33" i="3"/>
  <c r="AV56" i="1" s="1"/>
  <c r="AT56" i="1" s="1"/>
  <c r="BB54" i="1"/>
  <c r="W31" i="1" s="1"/>
  <c r="F33" i="3"/>
  <c r="AZ56" i="1" s="1"/>
  <c r="J33" i="2"/>
  <c r="AV55" i="1" s="1"/>
  <c r="AT55" i="1" s="1"/>
  <c r="BA54" i="1"/>
  <c r="W30" i="1" s="1"/>
  <c r="J33" i="5"/>
  <c r="AV58" i="1" s="1"/>
  <c r="AT58" i="1" s="1"/>
  <c r="F33" i="4"/>
  <c r="AZ57" i="1" s="1"/>
  <c r="T90" i="2" l="1"/>
  <c r="P90" i="2"/>
  <c r="AU55" i="1"/>
  <c r="BK90" i="2"/>
  <c r="J90" i="2" s="1"/>
  <c r="J59" i="2" s="1"/>
  <c r="R90" i="2"/>
  <c r="J91" i="2"/>
  <c r="J60" i="2" s="1"/>
  <c r="BK93" i="3"/>
  <c r="J93" i="3" s="1"/>
  <c r="J59" i="3" s="1"/>
  <c r="J30" i="5"/>
  <c r="AG58" i="1" s="1"/>
  <c r="J30" i="4"/>
  <c r="AG57" i="1" s="1"/>
  <c r="AZ54" i="1"/>
  <c r="AV54" i="1" s="1"/>
  <c r="AK29" i="1" s="1"/>
  <c r="AU54" i="1"/>
  <c r="AY54" i="1"/>
  <c r="AX54" i="1"/>
  <c r="AW54" i="1"/>
  <c r="AK30" i="1" s="1"/>
  <c r="J39" i="5" l="1"/>
  <c r="J39" i="4"/>
  <c r="AN57" i="1"/>
  <c r="AN58" i="1"/>
  <c r="J30" i="2"/>
  <c r="AG55" i="1" s="1"/>
  <c r="J30" i="3"/>
  <c r="AG56" i="1" s="1"/>
  <c r="AT54" i="1"/>
  <c r="W29" i="1"/>
  <c r="J39" i="2" l="1"/>
  <c r="J39" i="3"/>
  <c r="AN56" i="1"/>
  <c r="AN55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<sst xmlns="http://schemas.openxmlformats.org/spreadsheetml/2006/main" count="4945" uniqueCount="1221">
  <si>
    <t>Export Komplet</t>
  </si>
  <si>
    <t>VZ</t>
  </si>
  <si>
    <t>2.0</t>
  </si>
  <si>
    <t/>
  </si>
  <si>
    <t>False</t>
  </si>
  <si>
    <t>{f23020f6-0403-442e-b9df-a5b751c440f4}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</si>
  <si>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</si>
  <si>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</si>
  <si>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</si>
  <si>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</si>
  <si>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</si>
  <si>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</si>
  <si>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</si>
  <si>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</si>
  <si>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2409042</t>
  </si>
  <si>
    <t>Stavba:</t>
  </si>
  <si>
    <t>Stavební úprava místnosti 36 a místnosti WC muži v Nové budově</t>
  </si>
  <si>
    <t>KSO:</t>
  </si>
  <si>
    <t>CC-CZ:</t>
  </si>
  <si>
    <t>Místo:</t>
  </si>
  <si>
    <t xml:space="preserve">VŠE v Praze, ul. Ekonomická 957, Praha 4 </t>
  </si>
  <si>
    <t>Datum:</t>
  </si>
  <si>
    <t>4. 9. 2024</t>
  </si>
  <si>
    <t>Zadavatel:</t>
  </si>
  <si>
    <t>IČ:</t>
  </si>
  <si>
    <t>Vysoká škola ekonomická v Praze</t>
  </si>
  <si>
    <t>DIČ:</t>
  </si>
  <si>
    <t>Zhotovitel:</t>
  </si>
  <si>
    <t xml:space="preserve"> </t>
  </si>
  <si>
    <t>Projektant: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</si>
  <si>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</si>
  <si>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</si>
  <si>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</si>
  <si>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</si>
  <si>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</si>
  <si>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r>
      <rPr>
        <b/>
        <u/>
        <sz val="8"/>
        <color rgb="FF00B050"/>
        <rFont val="Arial CE"/>
        <charset val="238"/>
      </rPr>
      <t xml:space="preserve">
</t>
    </r>
    <r>
      <rPr>
        <b/>
        <sz val="8"/>
        <color rgb="FFFF0000"/>
        <rFont val="Arial CE"/>
        <charset val="238"/>
      </rPr>
      <t xml:space="preserve">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Technická specifikace výtokových armatur bude řízena dle Přílohy č.2.
</t>
    </r>
    <r>
      <rPr>
        <b/>
        <u/>
        <sz val="8"/>
        <color rgb="FF00B050"/>
        <rFont val="Arial CE"/>
        <charset val="238"/>
      </rPr>
      <t xml:space="preserve">- Nakládání s odpady vzniklými v průběhu provádění díla bude řízeno dle </t>
    </r>
    <r>
      <rPr>
        <b/>
        <sz val="8"/>
        <color rgb="FF00B050"/>
        <rFont val="Arial CE"/>
        <charset val="238"/>
      </rPr>
      <t>P</t>
    </r>
    <r>
      <rPr>
        <b/>
        <u/>
        <sz val="8"/>
        <color rgb="FF00B050"/>
        <rFont val="Arial CE"/>
        <charset val="238"/>
      </rPr>
      <t>ř</t>
    </r>
    <r>
      <rPr>
        <b/>
        <sz val="8"/>
        <color rgb="FF00B050"/>
        <rFont val="Arial CE"/>
        <charset val="238"/>
      </rPr>
      <t>í</t>
    </r>
    <r>
      <rPr>
        <b/>
        <u/>
        <sz val="8"/>
        <color rgb="FF00B050"/>
        <rFont val="Arial CE"/>
        <charset val="238"/>
      </rPr>
      <t>l</t>
    </r>
    <r>
      <rPr>
        <b/>
        <sz val="8"/>
        <color rgb="FF00B050"/>
        <rFont val="Arial CE"/>
        <charset val="238"/>
      </rPr>
      <t>o</t>
    </r>
    <r>
      <rPr>
        <b/>
        <u/>
        <sz val="8"/>
        <color rgb="FF00B050"/>
        <rFont val="Arial CE"/>
        <charset val="238"/>
      </rPr>
      <t>h</t>
    </r>
    <r>
      <rPr>
        <b/>
        <sz val="8"/>
        <color rgb="FF00B050"/>
        <rFont val="Arial CE"/>
        <charset val="238"/>
      </rPr>
      <t>y</t>
    </r>
    <r>
      <rPr>
        <b/>
        <u/>
        <sz val="8"/>
        <color rgb="FF00B050"/>
        <rFont val="Arial CE"/>
        <charset val="238"/>
      </rPr>
      <t xml:space="preserve"> </t>
    </r>
    <r>
      <rPr>
        <b/>
        <sz val="8"/>
        <color rgb="FF00B050"/>
        <rFont val="Arial CE"/>
        <charset val="238"/>
      </rPr>
      <t>č</t>
    </r>
    <r>
      <rPr>
        <b/>
        <u/>
        <sz val="8"/>
        <color rgb="FF00B050"/>
        <rFont val="Arial CE"/>
        <charset val="238"/>
      </rPr>
      <t>.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1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u</t>
    </r>
    <r>
      <rPr>
        <b/>
        <sz val="8"/>
        <color rgb="FF00B050"/>
        <rFont val="Arial CE"/>
        <charset val="238"/>
      </rPr>
      <t>v</t>
    </r>
    <r>
      <rPr>
        <b/>
        <u/>
        <sz val="8"/>
        <color rgb="FF00B050"/>
        <rFont val="Arial CE"/>
        <charset val="238"/>
      </rPr>
      <t>e</t>
    </r>
    <r>
      <rPr>
        <b/>
        <sz val="8"/>
        <color rgb="FF00B050"/>
        <rFont val="Arial CE"/>
        <charset val="238"/>
      </rPr>
      <t>d</t>
    </r>
    <r>
      <rPr>
        <b/>
        <u/>
        <sz val="8"/>
        <color rgb="FF00B050"/>
        <rFont val="Arial CE"/>
        <charset val="238"/>
      </rPr>
      <t>e</t>
    </r>
    <r>
      <rPr>
        <b/>
        <sz val="8"/>
        <color rgb="FF00B050"/>
        <rFont val="Arial CE"/>
        <charset val="238"/>
      </rPr>
      <t>n</t>
    </r>
    <r>
      <rPr>
        <b/>
        <u/>
        <sz val="8"/>
        <color rgb="FF00B050"/>
        <rFont val="Arial CE"/>
        <charset val="238"/>
      </rPr>
      <t>é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v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posledním listu tohoto rozpočtu</t>
    </r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</si>
  <si>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</si>
  <si>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</si>
  <si>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</si>
  <si>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</si>
  <si>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</si>
  <si>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</si>
  <si>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</si>
  <si>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</si>
  <si>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</si>
  <si>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</si>
  <si>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</si>
  <si>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</si>
  <si>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</si>
  <si>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</si>
  <si>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</si>
  <si>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</si>
  <si>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</si>
  <si>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</si>
  <si>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</si>
  <si>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</si>
  <si>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</si>
  <si>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</si>
  <si>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</si>
  <si>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</si>
  <si>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</si>
  <si>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</si>
  <si>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</si>
  <si>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</si>
  <si>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</si>
  <si>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</si>
  <si>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</si>
  <si>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</si>
  <si>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</si>
  <si>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</si>
  <si>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</si>
  <si>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</si>
  <si>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</si>
  <si>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</si>
  <si>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</si>
  <si>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</si>
  <si>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architektonické řešení- místnost 36</t>
  </si>
  <si>
    <t>STA</t>
  </si>
  <si>
    <t>1</t>
  </si>
  <si>
    <t>{f6b1b0bf-e3ba-4577-b96f-cfd62719ae79}</t>
  </si>
  <si>
    <t>2</t>
  </si>
  <si>
    <t>02</t>
  </si>
  <si>
    <t>stav. arch. řešení-WC</t>
  </si>
  <si>
    <t>{8987e9f7-2547-4c45-a980-8fb79f89f3ed}</t>
  </si>
  <si>
    <t>03</t>
  </si>
  <si>
    <t>Elektro</t>
  </si>
  <si>
    <t>{ebf6c74a-7323-4307-8f90-c358d19f1a0a}</t>
  </si>
  <si>
    <t>04</t>
  </si>
  <si>
    <t>VRN</t>
  </si>
  <si>
    <t>VON</t>
  </si>
  <si>
    <t>{dc7f6b05-00dc-4fbf-9632-a3bab615a350}</t>
  </si>
  <si>
    <t>KRYCÍ LIST SOUPISU PRACÍ</t>
  </si>
  <si>
    <t>Objekt:</t>
  </si>
  <si>
    <t>01 - Stavebně architektonické řešení- místnost 36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</si>
  <si>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</si>
  <si>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</si>
  <si>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</si>
  <si>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</si>
  <si>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</si>
  <si>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</si>
  <si>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</si>
  <si>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</si>
  <si>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</si>
  <si>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</si>
  <si>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</si>
  <si>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</si>
  <si>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</si>
  <si>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</si>
  <si>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</si>
  <si>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</si>
  <si>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</si>
  <si>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</si>
  <si>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</si>
  <si>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</si>
  <si>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</si>
  <si>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</si>
  <si>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</si>
  <si>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</si>
  <si>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</si>
  <si>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</si>
  <si>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</si>
  <si>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</si>
  <si>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</si>
  <si>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</si>
  <si>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</si>
  <si>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</si>
  <si>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</si>
  <si>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</si>
  <si>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642942111</t>
  </si>
  <si>
    <t>Osazování zárubní nebo rámů kovových dveřních lisovaných nebo z úhelníků bez dveřních křídel na cementovou maltu, plochy otvoru do 2,5 m2</t>
  </si>
  <si>
    <t>kus</t>
  </si>
  <si>
    <t>CS ÚRS 2024 02</t>
  </si>
  <si>
    <t>4</t>
  </si>
  <si>
    <t>-1390756208</t>
  </si>
  <si>
    <t>Online PSC</t>
  </si>
  <si>
    <t>https://podminky.urs.cz/item/CS_URS_2024_02/642942111</t>
  </si>
  <si>
    <t>M</t>
  </si>
  <si>
    <t>55331493</t>
  </si>
  <si>
    <t>zárubeň jednokřídlá ocelová pro zdění tl stěny 160-200mm rozměru 900/1970, 2100mm</t>
  </si>
  <si>
    <t>8</t>
  </si>
  <si>
    <t>-151954755</t>
  </si>
  <si>
    <t>9</t>
  </si>
  <si>
    <t>Ostatní konstrukce a práce, bourání</t>
  </si>
  <si>
    <t>3</t>
  </si>
  <si>
    <t>962031013</t>
  </si>
  <si>
    <t>Bourání příček nebo přizdívek z cihel děrovaných, tl. přes 100 do 150 mm</t>
  </si>
  <si>
    <t>m2</t>
  </si>
  <si>
    <t>1486912918</t>
  </si>
  <si>
    <t>https://podminky.urs.cz/item/CS_URS_2024_02/962031013</t>
  </si>
  <si>
    <t>VV</t>
  </si>
  <si>
    <t>(3,765+3,03)*3,8</t>
  </si>
  <si>
    <t>965046111</t>
  </si>
  <si>
    <t>Broušení stávajících betonových podlah úběr do 3 mm</t>
  </si>
  <si>
    <t>-765951810</t>
  </si>
  <si>
    <t>https://podminky.urs.cz/item/CS_URS_2024_02/965046111</t>
  </si>
  <si>
    <t>5</t>
  </si>
  <si>
    <t>968072245</t>
  </si>
  <si>
    <t>Vybourání kovových rámů oken s křídly, dveřních zárubní, vrat, stěn, ostění nebo obkladů okenních rámů s křídly jednoduchých, plochy do 2 m2</t>
  </si>
  <si>
    <t>-478039548</t>
  </si>
  <si>
    <t>https://podminky.urs.cz/item/CS_URS_2024_02/968072245</t>
  </si>
  <si>
    <t>0,8*1,97*2</t>
  </si>
  <si>
    <t>997</t>
  </si>
  <si>
    <t>Přesun sutě</t>
  </si>
  <si>
    <t>997013156</t>
  </si>
  <si>
    <t>Vnitrostaveništní doprava suti a vybouraných hmot vodorovně do 50 m s naložením s omezením mechanizace pro budovy a haly výšky přes 18 do 21 m</t>
  </si>
  <si>
    <t>t</t>
  </si>
  <si>
    <t>1304909231</t>
  </si>
  <si>
    <t>https://podminky.urs.cz/item/CS_URS_2024_02/997013156</t>
  </si>
  <si>
    <t>7</t>
  </si>
  <si>
    <t>997013501</t>
  </si>
  <si>
    <t>Odvoz suti a vybouraných hmot na skládku nebo meziskládku se složením, na vzdálenost do 1 km</t>
  </si>
  <si>
    <t>-2087044098</t>
  </si>
  <si>
    <t>https://podminky.urs.cz/item/CS_URS_2024_02/997013501</t>
  </si>
  <si>
    <t>997013509</t>
  </si>
  <si>
    <t>Odvoz suti a vybouraných hmot na skládku nebo meziskládku se složením, na vzdálenost Příplatek k ceně za každý další započatý 1 km přes 1 km</t>
  </si>
  <si>
    <t>1500814566</t>
  </si>
  <si>
    <t>https://podminky.urs.cz/item/CS_URS_2024_02/997013509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</si>
  <si>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</si>
  <si>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</si>
  <si>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-1161824531</t>
  </si>
  <si>
    <t>https://podminky.urs.cz/item/CS_URS_2024_02/997013869</t>
  </si>
  <si>
    <t>PSV</t>
  </si>
  <si>
    <t>Práce a dodávky PSV</t>
  </si>
  <si>
    <t>725</t>
  </si>
  <si>
    <t>Zdravotechnika - zařizovací předměty</t>
  </si>
  <si>
    <t>10</t>
  </si>
  <si>
    <t>725210821</t>
  </si>
  <si>
    <t>Demontáž umyvadel bez výtokových armatur umyvadel</t>
  </si>
  <si>
    <t>soubor</t>
  </si>
  <si>
    <t>16</t>
  </si>
  <si>
    <t>-1139855718</t>
  </si>
  <si>
    <t>https://podminky.urs.cz/item/CS_URS_2024_02/725210821</t>
  </si>
  <si>
    <t>11</t>
  </si>
  <si>
    <t>725810811</t>
  </si>
  <si>
    <t>Demontáž výtokových ventilů nástěnných</t>
  </si>
  <si>
    <t>1618486259</t>
  </si>
  <si>
    <t>https://podminky.urs.cz/item/CS_URS_2024_02/725810811</t>
  </si>
  <si>
    <t>725820802</t>
  </si>
  <si>
    <t>Demontáž baterií stojánkových do 1 otvoru</t>
  </si>
  <si>
    <t>586180572</t>
  </si>
  <si>
    <t>https://podminky.urs.cz/item/CS_URS_2024_02/725820802</t>
  </si>
  <si>
    <t>13</t>
  </si>
  <si>
    <t>725860811</t>
  </si>
  <si>
    <t>Demontáž zápachových uzávěrek pro zařizovací předměty jednoduchých</t>
  </si>
  <si>
    <t>-2002448327</t>
  </si>
  <si>
    <t>https://podminky.urs.cz/item/CS_URS_2024_02/725860811</t>
  </si>
  <si>
    <t>763</t>
  </si>
  <si>
    <t>Konstrukce suché výstavby</t>
  </si>
  <si>
    <t>14</t>
  </si>
  <si>
    <t>763135101</t>
  </si>
  <si>
    <t>Montáž sádrokartonového podhledu kazetového demontovatelného včetně zavěšené nosné konstrukce velikosti kazet 600x600 mm viditelné</t>
  </si>
  <si>
    <t>403894024</t>
  </si>
  <si>
    <t>https://podminky.urs.cz/item/CS_URS_2024_02/763135101</t>
  </si>
  <si>
    <t>15</t>
  </si>
  <si>
    <t>59030570</t>
  </si>
  <si>
    <t>podhled kazetový bez děrování viditelný rastr tl 10mm 600x600mm</t>
  </si>
  <si>
    <t>32</t>
  </si>
  <si>
    <t>1163487714</t>
  </si>
  <si>
    <t>763135811</t>
  </si>
  <si>
    <t>Demontáž podhledu sádrokartonového kazetového na zavěšeném na roštu viditelném</t>
  </si>
  <si>
    <t>728071634</t>
  </si>
  <si>
    <t>https://podminky.urs.cz/item/CS_URS_2024_02/763135811</t>
  </si>
  <si>
    <t>766</t>
  </si>
  <si>
    <t>Konstrukce truhlářské</t>
  </si>
  <si>
    <t>17</t>
  </si>
  <si>
    <t>766660002</t>
  </si>
  <si>
    <t>Montáž dveřních křídel dřevěných nebo plastových otevíravých do ocelové zárubně povrchově upravených jednokřídlových, šířky přes 800 mm</t>
  </si>
  <si>
    <t>2110168116</t>
  </si>
  <si>
    <t>https://podminky.urs.cz/item/CS_URS_2024_02/766660002</t>
  </si>
  <si>
    <t>18</t>
  </si>
  <si>
    <t>61162003</t>
  </si>
  <si>
    <t>dveře jednokřídlé dřevotřískové povrch dýhovaný plné 900x1970-2100mm</t>
  </si>
  <si>
    <t>579389296</t>
  </si>
  <si>
    <t>19</t>
  </si>
  <si>
    <t>766660729</t>
  </si>
  <si>
    <t>Montáž dveřních doplňků dveřního kování interiérového štítku s klikou</t>
  </si>
  <si>
    <t>116243468</t>
  </si>
  <si>
    <t>https://podminky.urs.cz/item/CS_URS_2024_02/766660729</t>
  </si>
  <si>
    <t>20</t>
  </si>
  <si>
    <t>54914123</t>
  </si>
  <si>
    <t>kování rozetové klika/klika</t>
  </si>
  <si>
    <t>1134633164</t>
  </si>
  <si>
    <t>766691914</t>
  </si>
  <si>
    <t>Ostatní práce vyvěšení nebo zavěšení křídel dřevěných dveřních, plochy do 2 m2</t>
  </si>
  <si>
    <t>1961482226</t>
  </si>
  <si>
    <t>https://podminky.urs.cz/item/CS_URS_2024_02/766691914</t>
  </si>
  <si>
    <t>776</t>
  </si>
  <si>
    <t>Podlahy povlakové</t>
  </si>
  <si>
    <t>22</t>
  </si>
  <si>
    <t>776111112</t>
  </si>
  <si>
    <t>Příprava podkladu povlakových podlah a stěn broušení podlah nového podkladu betonového</t>
  </si>
  <si>
    <t>434324458</t>
  </si>
  <si>
    <t>https://podminky.urs.cz/item/CS_URS_2024_02/776111112</t>
  </si>
  <si>
    <t>23</t>
  </si>
  <si>
    <t>776141122</t>
  </si>
  <si>
    <t>Příprava podkladu povlakových podlah a stěn vyrovnání samonivelační stěrkou podlah min.pevnosti 30 MPa, tloušťky přes 3 do 5 mm</t>
  </si>
  <si>
    <t>1570436242</t>
  </si>
  <si>
    <t>https://podminky.urs.cz/item/CS_URS_2024_02/776141122</t>
  </si>
  <si>
    <t>24</t>
  </si>
  <si>
    <t>776201812</t>
  </si>
  <si>
    <t>Demontáž povlakových podlahovin lepených ručně s podložkou</t>
  </si>
  <si>
    <t>1424160821</t>
  </si>
  <si>
    <t>https://podminky.urs.cz/item/CS_URS_2024_02/776201812</t>
  </si>
  <si>
    <t>25</t>
  </si>
  <si>
    <t>776211111</t>
  </si>
  <si>
    <t>Montáž textilních podlahovin lepením pásů standardních</t>
  </si>
  <si>
    <t>-968716499</t>
  </si>
  <si>
    <t>https://podminky.urs.cz/item/CS_URS_2024_02/776211111</t>
  </si>
  <si>
    <t>26</t>
  </si>
  <si>
    <t>69751063</t>
  </si>
  <si>
    <t>koberec zátěžový vpichovaný role š 2m, vlákno 100% PA, hm 800g/m2, R &lt;= 100MΩ, zátěž 33, útlum 25dB, hořlavost Bfl S1</t>
  </si>
  <si>
    <t>-1281522307</t>
  </si>
  <si>
    <t>27</t>
  </si>
  <si>
    <t>776410811</t>
  </si>
  <si>
    <t>Demontáž soklíků nebo lišt pryžových nebo plastových</t>
  </si>
  <si>
    <t>m</t>
  </si>
  <si>
    <t>243815093</t>
  </si>
  <si>
    <t>https://podminky.urs.cz/item/CS_URS_2024_02/776410811</t>
  </si>
  <si>
    <t>23,58+3,765+3,03+2,88+3,615</t>
  </si>
  <si>
    <t>28</t>
  </si>
  <si>
    <t>776411111</t>
  </si>
  <si>
    <t>Montáž soklíků lepením obvodových, výšky do 80 mm</t>
  </si>
  <si>
    <t>-1504559857</t>
  </si>
  <si>
    <t>https://podminky.urs.cz/item/CS_URS_2024_02/776411111</t>
  </si>
  <si>
    <t>(5,89+5,4)*2+0,5*2</t>
  </si>
  <si>
    <t>29</t>
  </si>
  <si>
    <t>69751200</t>
  </si>
  <si>
    <t>lišta kobercová 50x7mm</t>
  </si>
  <si>
    <t>-1508285375</t>
  </si>
  <si>
    <t>30</t>
  </si>
  <si>
    <t>6975R_01</t>
  </si>
  <si>
    <t>Kobercový sokl</t>
  </si>
  <si>
    <t>162656531</t>
  </si>
  <si>
    <t>31</t>
  </si>
  <si>
    <t>776421312</t>
  </si>
  <si>
    <t>Montáž lišt přechodových šroubovaných</t>
  </si>
  <si>
    <t>-843739971</t>
  </si>
  <si>
    <t>https://podminky.urs.cz/item/CS_URS_2024_02/776421312</t>
  </si>
  <si>
    <t>59054154</t>
  </si>
  <si>
    <t>profil přechodový mezi dvěma koberci</t>
  </si>
  <si>
    <t>1236901356</t>
  </si>
  <si>
    <t>33</t>
  </si>
  <si>
    <t>997013813</t>
  </si>
  <si>
    <t>Poplatek za uložení stavebního odpadu na skládce (skládkovné) z plastických hmot zatříděného do Katalogu odpadů pod kódem 17 02 03</t>
  </si>
  <si>
    <t>192449365</t>
  </si>
  <si>
    <t>https://podminky.urs.cz/item/CS_URS_2024_02/997013813</t>
  </si>
  <si>
    <t>P</t>
  </si>
  <si>
    <t>Poznámka k položce:_x000D_
včetně odvozu</t>
  </si>
  <si>
    <t>0,094</t>
  </si>
  <si>
    <t>34</t>
  </si>
  <si>
    <t>998776123</t>
  </si>
  <si>
    <t>Přesun hmot pro podlahy povlakové stanovený z hmotnosti přesunovaného materiálu vodorovná dopravní vzdálenost do 50 m ruční (bez užití mechanizace) v objektech výšky přes 12 do 24 m</t>
  </si>
  <si>
    <t>849725463</t>
  </si>
  <si>
    <t>https://podminky.urs.cz/item/CS_URS_2024_02/998776123</t>
  </si>
  <si>
    <t>784</t>
  </si>
  <si>
    <t>Dokončovací práce - malby a tapety</t>
  </si>
  <si>
    <t>35</t>
  </si>
  <si>
    <t>784181101</t>
  </si>
  <si>
    <t>Penetrace podkladu jednonásobná základní akrylátová bezbarvá v místnostech výšky do 3,80 m</t>
  </si>
  <si>
    <t>1894260276</t>
  </si>
  <si>
    <t>https://podminky.urs.cz/item/CS_URS_2024_02/784181101</t>
  </si>
  <si>
    <t>36</t>
  </si>
  <si>
    <t>784211101</t>
  </si>
  <si>
    <t>Malby z malířských směsí oděruvzdorných za mokra dvojnásobné, bílé za mokra oděruvzdorné výborně v místnostech výšky do 3,80 m</t>
  </si>
  <si>
    <t>-501371769</t>
  </si>
  <si>
    <t>https://podminky.urs.cz/item/CS_URS_2024_02/784211101</t>
  </si>
  <si>
    <t>((5,89+5,4)*2+0,5*2)*3,8</t>
  </si>
  <si>
    <t>"odpočet prosklení" -(2,6+2,5)*3,8</t>
  </si>
  <si>
    <t>Součet</t>
  </si>
  <si>
    <t>786</t>
  </si>
  <si>
    <t>Dokončovací práce - čalounické úpravy</t>
  </si>
  <si>
    <t>37</t>
  </si>
  <si>
    <t>7866R_01</t>
  </si>
  <si>
    <t xml:space="preserve">nové divadelní zastínění - screen roleta, elektricky ovládáná. </t>
  </si>
  <si>
    <t>-1186268907</t>
  </si>
  <si>
    <t>02 - stav. arch. řešení-WC</t>
  </si>
  <si>
    <t xml:space="preserve">    3 - Svislé a kompletní konstrukce</t>
  </si>
  <si>
    <t xml:space="preserve">    721 - Zdravotechnika - vnitřní kanalizace</t>
  </si>
  <si>
    <t xml:space="preserve">    722 - Zdravotechnika - vnitřní vodovod</t>
  </si>
  <si>
    <t xml:space="preserve">    771 - Podlahy z dlaždic</t>
  </si>
  <si>
    <t xml:space="preserve">    781 - Dokončovací práce - obklady</t>
  </si>
  <si>
    <t>Svislé a kompletní konstrukce</t>
  </si>
  <si>
    <t>342272225</t>
  </si>
  <si>
    <t>Příčky z pórobetonových tvárnic hladkých na tenké maltové lože objemová hmotnost do 500 kg/m3, tloušťka příčky 100 mm</t>
  </si>
  <si>
    <t>1636458477</t>
  </si>
  <si>
    <t>https://podminky.urs.cz/item/CS_URS_2024_02/342272225</t>
  </si>
  <si>
    <t>2,75*3,8+2,5*3,8+0,15*3,8</t>
  </si>
  <si>
    <t>612142001</t>
  </si>
  <si>
    <t>Pletivo vnitřních ploch v ploše nebo pruzích, na plném podkladu sklovláknité vtlačené do tmelu včetně tmelu stěn</t>
  </si>
  <si>
    <t>980498246</t>
  </si>
  <si>
    <t>https://podminky.urs.cz/item/CS_URS_2024_02/612142001</t>
  </si>
  <si>
    <t>((2,675+2,75)*2+0,5*2)*3,8</t>
  </si>
  <si>
    <t>(0,95+1,025+2,5*2)*3,8</t>
  </si>
  <si>
    <t>(1,7+2,5)*2*3,8</t>
  </si>
  <si>
    <t>612311131</t>
  </si>
  <si>
    <t>Vápenný štuk vnitřních ploch tloušťky do 3 mm svislých konstrukcí stěn</t>
  </si>
  <si>
    <t>962525530</t>
  </si>
  <si>
    <t>https://podminky.urs.cz/item/CS_URS_2024_02/612311131</t>
  </si>
  <si>
    <t>(2,75+2,675)*2*1,5+0,5*2*1,2</t>
  </si>
  <si>
    <t>(1,7+2,125)*2*1,2</t>
  </si>
  <si>
    <t>(0,95+1,1+2,125*2+0,375*2)*1,2</t>
  </si>
  <si>
    <t>-1062330342</t>
  </si>
  <si>
    <t>55331487</t>
  </si>
  <si>
    <t>zárubeň jednokřídlá ocelová pro zdění tl stěny 110-150mm rozměru 800/1970, 2100mm</t>
  </si>
  <si>
    <t>-706532310</t>
  </si>
  <si>
    <t>55331488</t>
  </si>
  <si>
    <t>zárubeň jednokřídlá ocelová pro zdění tl stěny 110-150mm rozměru 900/1970, 2100mm</t>
  </si>
  <si>
    <t>-52875943</t>
  </si>
  <si>
    <t>962031011</t>
  </si>
  <si>
    <t>Bourání příček nebo přizdívek z cihel děrovaných, tl. do 100 mm</t>
  </si>
  <si>
    <t>37792300</t>
  </si>
  <si>
    <t>https://podminky.urs.cz/item/CS_URS_2024_02/962031011</t>
  </si>
  <si>
    <t>2,75*3,8*2+1,795*3,8+1,25*3,8</t>
  </si>
  <si>
    <t>-1588729687</t>
  </si>
  <si>
    <t>965081213</t>
  </si>
  <si>
    <t>Bourání podlah z dlaždic bez podkladního lože nebo mazaniny, s jakoukoliv výplní spár keramických nebo xylolitových tl. do 10 mm, plochy přes 1 m2</t>
  </si>
  <si>
    <t>862596836</t>
  </si>
  <si>
    <t>https://podminky.urs.cz/item/CS_URS_2024_02/965081213</t>
  </si>
  <si>
    <t>2,75*1,34+2,75*1,9+1,795*1,4+1,25*0,85+0,845*1,25</t>
  </si>
  <si>
    <t>1084099411</t>
  </si>
  <si>
    <t>0,6*1,97*2+0,8*1,97*3</t>
  </si>
  <si>
    <t>969041111</t>
  </si>
  <si>
    <t>Vybourání vnitřního potrubí včetně vysekání drážky plastového do DN 50</t>
  </si>
  <si>
    <t>373612481</t>
  </si>
  <si>
    <t>https://podminky.urs.cz/item/CS_URS_2024_02/969041111</t>
  </si>
  <si>
    <t>969041112</t>
  </si>
  <si>
    <t>Vybourání vnitřního potrubí včetně vysekání drážky plastového přes DN 50 do DN 100</t>
  </si>
  <si>
    <t>551766241</t>
  </si>
  <si>
    <t>https://podminky.urs.cz/item/CS_URS_2024_02/969041112</t>
  </si>
  <si>
    <t>941475294</t>
  </si>
  <si>
    <t>621930060</t>
  </si>
  <si>
    <t>478951091</t>
  </si>
  <si>
    <t>4,836*20</t>
  </si>
  <si>
    <t>-797647287</t>
  </si>
  <si>
    <t>721</t>
  </si>
  <si>
    <t>Zdravotechnika - vnitřní kanalizace</t>
  </si>
  <si>
    <t>72117R_01</t>
  </si>
  <si>
    <t>Potrubí přípojné kanalizační včetně stavební přípomoci</t>
  </si>
  <si>
    <t>-596917818</t>
  </si>
  <si>
    <t>722</t>
  </si>
  <si>
    <t>Zdravotechnika - vnitřní vodovod</t>
  </si>
  <si>
    <t>72217R:02</t>
  </si>
  <si>
    <t>Potrubí vodovodní přípojné včetně stavební přípomoci</t>
  </si>
  <si>
    <t>-1743714305</t>
  </si>
  <si>
    <t>725110814</t>
  </si>
  <si>
    <t>Demontáž klozetů kombi</t>
  </si>
  <si>
    <t>187693612</t>
  </si>
  <si>
    <t>https://podminky.urs.cz/item/CS_URS_2024_02/725110814</t>
  </si>
  <si>
    <t>725112002</t>
  </si>
  <si>
    <t>Zařízení záchodů klozety keramické standardní samostatně stojící s hlubokým splachováním odpad svislý</t>
  </si>
  <si>
    <t>1979226983</t>
  </si>
  <si>
    <t>https://podminky.urs.cz/item/CS_URS_2024_02/725112002</t>
  </si>
  <si>
    <t>725112173</t>
  </si>
  <si>
    <t>Zařízení záchodů kombi klozety s hlubokým splachováním pro handicapované odpad svislý</t>
  </si>
  <si>
    <t>-1929400567</t>
  </si>
  <si>
    <t>https://podminky.urs.cz/item/CS_URS_2024_02/725112173</t>
  </si>
  <si>
    <t>725122815</t>
  </si>
  <si>
    <t>Demontáž pisoárů s nádrží a 3 záchodky</t>
  </si>
  <si>
    <t>1577729515</t>
  </si>
  <si>
    <t>https://podminky.urs.cz/item/CS_URS_2024_02/725122815</t>
  </si>
  <si>
    <t>1437720949</t>
  </si>
  <si>
    <t>725211681</t>
  </si>
  <si>
    <t>Umyvadla keramická bílá bez výtokových armatur připevněná na stěnu šrouby zdravotní, šířka umyvadla 640 mm</t>
  </si>
  <si>
    <t>576110189</t>
  </si>
  <si>
    <t>https://podminky.urs.cz/item/CS_URS_2024_02/725211681</t>
  </si>
  <si>
    <t>725211701</t>
  </si>
  <si>
    <t>Umyvadla keramická bílá bez výtokových armatur připevněná na stěnu šrouby malá (umývátka) stěnová 400 mm</t>
  </si>
  <si>
    <t>-303013854</t>
  </si>
  <si>
    <t>https://podminky.urs.cz/item/CS_URS_2024_02/725211701</t>
  </si>
  <si>
    <t>725291652</t>
  </si>
  <si>
    <t>Montáž doplňků zařízení koupelen a záchodů dávkovače tekutého mýdla</t>
  </si>
  <si>
    <t>-414211032</t>
  </si>
  <si>
    <t>https://podminky.urs.cz/item/CS_URS_2024_02/725291652</t>
  </si>
  <si>
    <t>55431097</t>
  </si>
  <si>
    <t>dávkovač tekutého mýdla 1,2L</t>
  </si>
  <si>
    <t>608117522</t>
  </si>
  <si>
    <t>725291653</t>
  </si>
  <si>
    <t>Montáž doplňků zařízení koupelen a záchodů zásobníku toaletních papírů</t>
  </si>
  <si>
    <t>2131661298</t>
  </si>
  <si>
    <t>https://podminky.urs.cz/item/CS_URS_2024_02/725291653</t>
  </si>
  <si>
    <t>55431091</t>
  </si>
  <si>
    <t>zásobník toaletních papírů nerez D 220mm</t>
  </si>
  <si>
    <t>1074144243</t>
  </si>
  <si>
    <t>725291664</t>
  </si>
  <si>
    <t>Montáž doplňků zařízení koupelen a záchodů štětky závěsné</t>
  </si>
  <si>
    <t>2119482411</t>
  </si>
  <si>
    <t>https://podminky.urs.cz/item/CS_URS_2024_02/725291664</t>
  </si>
  <si>
    <t>55779012</t>
  </si>
  <si>
    <t>štětka na WC závěsná nebo na podlahu kartáč nylon nerezové záchytné pouzdro lesk</t>
  </si>
  <si>
    <t>1712547069</t>
  </si>
  <si>
    <t>725291668</t>
  </si>
  <si>
    <t>Montáž doplňků zařízení koupelen a záchodů madla invalidního rovného</t>
  </si>
  <si>
    <t>-272100375</t>
  </si>
  <si>
    <t>https://podminky.urs.cz/item/CS_URS_2024_02/725291668</t>
  </si>
  <si>
    <t>55147050</t>
  </si>
  <si>
    <t>madlo invalidní rovné bílé 300mm</t>
  </si>
  <si>
    <t>413571709</t>
  </si>
  <si>
    <t>725291669</t>
  </si>
  <si>
    <t>Montáž doplňků zařízení koupelen a záchodů madla invalidního krakorcového</t>
  </si>
  <si>
    <t>853586502</t>
  </si>
  <si>
    <t>https://podminky.urs.cz/item/CS_URS_2024_02/725291669</t>
  </si>
  <si>
    <t>55147062</t>
  </si>
  <si>
    <t>madlo invalidní krakorcové bílé 600mm</t>
  </si>
  <si>
    <t>-1860355455</t>
  </si>
  <si>
    <t>725291670</t>
  </si>
  <si>
    <t>Montáž doplňků zařízení koupelen a záchodů madla invalidního krakorcového sklopného</t>
  </si>
  <si>
    <t>1560844766</t>
  </si>
  <si>
    <t>https://podminky.urs.cz/item/CS_URS_2024_02/725291670</t>
  </si>
  <si>
    <t>55147118</t>
  </si>
  <si>
    <t>madlo invalidní krakorcové sklopné s držákem toaletního papíru nerez lesk 600mm</t>
  </si>
  <si>
    <t>-1482691219</t>
  </si>
  <si>
    <t>38</t>
  </si>
  <si>
    <t>725291680</t>
  </si>
  <si>
    <t>Montáž doplňků zařízení koupelen a záchodů drobného elektrického zařízení osoušeče rukou</t>
  </si>
  <si>
    <t>476844942</t>
  </si>
  <si>
    <t>https://podminky.urs.cz/item/CS_URS_2024_02/725291680</t>
  </si>
  <si>
    <t>39</t>
  </si>
  <si>
    <t>35889011</t>
  </si>
  <si>
    <t>osoušeč rukou štěrbinový nárazuvzdovné provedení IK10 infračervený senzor LED display včetně konzoly bílý</t>
  </si>
  <si>
    <t>440995943</t>
  </si>
  <si>
    <t>40</t>
  </si>
  <si>
    <t>725820801</t>
  </si>
  <si>
    <t>Demontáž baterií nástěnných do G 3/4</t>
  </si>
  <si>
    <t>-1158113627</t>
  </si>
  <si>
    <t>https://podminky.urs.cz/item/CS_URS_2024_02/725820801</t>
  </si>
  <si>
    <t>41</t>
  </si>
  <si>
    <t>725822631</t>
  </si>
  <si>
    <t>Baterie umyvadlové stojánkové klasické bez výpusti s otáčivým ústím 150 mm</t>
  </si>
  <si>
    <t>-1381751288</t>
  </si>
  <si>
    <t>https://podminky.urs.cz/item/CS_URS_2024_02/725822631</t>
  </si>
  <si>
    <t>42</t>
  </si>
  <si>
    <t>785264229</t>
  </si>
  <si>
    <t>43</t>
  </si>
  <si>
    <t>725861102</t>
  </si>
  <si>
    <t>Zápachové uzávěrky zařizovacích předmětů pro umyvadla DN 40</t>
  </si>
  <si>
    <t>-2079645201</t>
  </si>
  <si>
    <t>https://podminky.urs.cz/item/CS_URS_2024_02/725861102</t>
  </si>
  <si>
    <t>44</t>
  </si>
  <si>
    <t>998725123</t>
  </si>
  <si>
    <t>Přesun hmot pro zařizovací předměty stanovený z hmotnosti přesunovaného materiálu vodorovná dopravní vzdálenost do 50 m ruční (bez užití mechanizace) v objektech výšky přes 12 do 24 m</t>
  </si>
  <si>
    <t>142228382</t>
  </si>
  <si>
    <t>https://podminky.urs.cz/item/CS_URS_2024_02/998725123</t>
  </si>
  <si>
    <t>45</t>
  </si>
  <si>
    <t>763131451</t>
  </si>
  <si>
    <t>Podhled ze sádrokartonových desek dvouvrstvá zavěšená spodní konstrukce z ocelových profilů CD, UD jednoduše opláštěná deskou impregnovanou H2, tl. 12,5 mm, bez izolace</t>
  </si>
  <si>
    <t>2032807420</t>
  </si>
  <si>
    <t>https://podminky.urs.cz/item/CS_URS_2024_02/763131451</t>
  </si>
  <si>
    <t>46</t>
  </si>
  <si>
    <t>763131831</t>
  </si>
  <si>
    <t>Demontáž podhledu nebo samostatného požárního předělu ze sádrokartonových desek s nosnou konstrukcí jednovrstvou z ocelových profilů, opláštění jednoduché</t>
  </si>
  <si>
    <t>-509126089</t>
  </si>
  <si>
    <t>https://podminky.urs.cz/item/CS_URS_2024_02/763131831</t>
  </si>
  <si>
    <t>47</t>
  </si>
  <si>
    <t>998763323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</si>
  <si>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12 do 24 m</t>
  </si>
  <si>
    <t>-459961146</t>
  </si>
  <si>
    <t>https://podminky.urs.cz/item/CS_URS_2024_02/998763323</t>
  </si>
  <si>
    <t>48</t>
  </si>
  <si>
    <t>-1866840017</t>
  </si>
  <si>
    <t>49</t>
  </si>
  <si>
    <t>-1121106569</t>
  </si>
  <si>
    <t>50</t>
  </si>
  <si>
    <t>61162002</t>
  </si>
  <si>
    <t>dveře jednokřídlé dřevotřískové povrch dýhovaný plné 800x1970-2100mm</t>
  </si>
  <si>
    <t>-192726977</t>
  </si>
  <si>
    <t>51</t>
  </si>
  <si>
    <t>Montáž dveřního interiérového kování pro pozice D1-3</t>
  </si>
  <si>
    <t>1053072770</t>
  </si>
  <si>
    <t>52</t>
  </si>
  <si>
    <t>5491R_01</t>
  </si>
  <si>
    <t>Kování pozice D1-nové nerezové kování pro imobilní, zámek</t>
  </si>
  <si>
    <t>-994115044</t>
  </si>
  <si>
    <t>53</t>
  </si>
  <si>
    <t>5491R_02</t>
  </si>
  <si>
    <t>Kování pozice D2-nové nerezové kování pro imobilní,  wc zápatka;</t>
  </si>
  <si>
    <t>-1214599572</t>
  </si>
  <si>
    <t>54</t>
  </si>
  <si>
    <t>5491R_03</t>
  </si>
  <si>
    <t>Kování pozice D3-nové nerezové kování klika/klika, wc zápatka;</t>
  </si>
  <si>
    <t>-949449309</t>
  </si>
  <si>
    <t>55</t>
  </si>
  <si>
    <t>766660730</t>
  </si>
  <si>
    <t>Montáž dveřního interiérového kování pro pozice D4</t>
  </si>
  <si>
    <t>-1296545676</t>
  </si>
  <si>
    <t>https://podminky.urs.cz/item/CS_URS_2024_02/766660730</t>
  </si>
  <si>
    <t>56</t>
  </si>
  <si>
    <t>5491R_04</t>
  </si>
  <si>
    <t>Kování pozice D4-, nové nerezové kování pro imobilní, zámek, nové ovládání na kartu</t>
  </si>
  <si>
    <t>-1712358390</t>
  </si>
  <si>
    <t>57</t>
  </si>
  <si>
    <t>998766113</t>
  </si>
  <si>
    <t>Přesun hmot pro konstrukce truhlářské stanovený z hmotnosti přesunovaného materiálu vodorovná dopravní vzdálenost do 50 m s omezením mechanizace v objektech výšky přes 12 do 24 m</t>
  </si>
  <si>
    <t>1705028254</t>
  </si>
  <si>
    <t>https://podminky.urs.cz/item/CS_URS_2024_02/998766113</t>
  </si>
  <si>
    <t>771</t>
  </si>
  <si>
    <t>Podlahy z dlaždic</t>
  </si>
  <si>
    <t>58</t>
  </si>
  <si>
    <t>771121011</t>
  </si>
  <si>
    <t>Příprava podkladu před provedením dlažby nátěr penetrační na podlahu</t>
  </si>
  <si>
    <t>1281256494</t>
  </si>
  <si>
    <t>https://podminky.urs.cz/item/CS_URS_2024_02/771121011</t>
  </si>
  <si>
    <t>59</t>
  </si>
  <si>
    <t>771121022</t>
  </si>
  <si>
    <t>Příprava podkladu před provedením dlažby broušení podlah nového podkladu betonového</t>
  </si>
  <si>
    <t>238741493</t>
  </si>
  <si>
    <t>https://podminky.urs.cz/item/CS_URS_2024_02/771121022</t>
  </si>
  <si>
    <t>60</t>
  </si>
  <si>
    <t>771151022</t>
  </si>
  <si>
    <t>Příprava podkladu před provedením dlažby samonivelační stěrka min. pevnosti 30 MPa, tloušťky přes 3 do 5 mm</t>
  </si>
  <si>
    <t>-858519394</t>
  </si>
  <si>
    <t>https://podminky.urs.cz/item/CS_URS_2024_02/771151022</t>
  </si>
  <si>
    <t>61</t>
  </si>
  <si>
    <t>771574415</t>
  </si>
  <si>
    <t>Montáž podlah z dlaždic keramických lepených cementovým flexibilním lepidlem hladkých, tloušťky do 10 mm přes 6 do 9 ks/m2</t>
  </si>
  <si>
    <t>1569098674</t>
  </si>
  <si>
    <t>https://podminky.urs.cz/item/CS_URS_2024_02/771574415</t>
  </si>
  <si>
    <t>62</t>
  </si>
  <si>
    <t>59761176</t>
  </si>
  <si>
    <t>dlažba keramická nemrazuvzdorná R9 povrch hladký/matný tl do 10mm přes 6 do 9ks/m2</t>
  </si>
  <si>
    <t>824511791</t>
  </si>
  <si>
    <t>14,9*1,1 'Přepočtené koeficientem množství</t>
  </si>
  <si>
    <t>63</t>
  </si>
  <si>
    <t>771591112</t>
  </si>
  <si>
    <t>Izolace podlahy pod dlažbu nátěrem nebo stěrkou ve dvou vrstvách</t>
  </si>
  <si>
    <t>1125472544</t>
  </si>
  <si>
    <t>https://podminky.urs.cz/item/CS_URS_2024_02/771591112</t>
  </si>
  <si>
    <t>64</t>
  </si>
  <si>
    <t>771591264</t>
  </si>
  <si>
    <t>Izolace podlahy pod dlažbu těsnícími izolačními pásy mezi podlahou a stěnu</t>
  </si>
  <si>
    <t>-519143639</t>
  </si>
  <si>
    <t>https://podminky.urs.cz/item/CS_URS_2024_02/771591264</t>
  </si>
  <si>
    <t>65</t>
  </si>
  <si>
    <t>998771123</t>
  </si>
  <si>
    <t>Přesun hmot pro podlahy z dlaždic stanovený z hmotnosti přesunovaného materiálu vodorovná dopravní vzdálenost do 50 m ruční (bez užití mechanizace) v objektech výšky přes 12 do 24 m</t>
  </si>
  <si>
    <t>602486430</t>
  </si>
  <si>
    <t>https://podminky.urs.cz/item/CS_URS_2024_02/998771123</t>
  </si>
  <si>
    <t>781</t>
  </si>
  <si>
    <t>Dokončovací práce - obklady</t>
  </si>
  <si>
    <t>66</t>
  </si>
  <si>
    <t>781131112</t>
  </si>
  <si>
    <t>Izolace stěny pod obklad izolace nátěrem nebo stěrkou ve dvou vrstvách</t>
  </si>
  <si>
    <t>1152892851</t>
  </si>
  <si>
    <t>https://podminky.urs.cz/item/CS_URS_2024_02/781131112</t>
  </si>
  <si>
    <t>67</t>
  </si>
  <si>
    <t>781151031</t>
  </si>
  <si>
    <t>Příprava podkladu před provedením obkladu celoplošné vyrovnání podkladu stěrkou, tloušťky 3 mm</t>
  </si>
  <si>
    <t>403761303</t>
  </si>
  <si>
    <t>https://podminky.urs.cz/item/CS_URS_2024_02/781151031</t>
  </si>
  <si>
    <t>68</t>
  </si>
  <si>
    <t>781472217</t>
  </si>
  <si>
    <t>Montáž keramických obkladů stěn lepených cementovým flexibilním lepidlem hladkých přes 12 do 19 ks/m2</t>
  </si>
  <si>
    <t>2055339654</t>
  </si>
  <si>
    <t>https://podminky.urs.cz/item/CS_URS_2024_02/781472217</t>
  </si>
  <si>
    <t>(2,75+2,675)*2*1,5+0,5*2*1,6</t>
  </si>
  <si>
    <t>(1,7+2,125)*2*1,6</t>
  </si>
  <si>
    <t>(0,95+1,1+2,125*2+0,375*2)*1,6</t>
  </si>
  <si>
    <t>69</t>
  </si>
  <si>
    <t>59761701</t>
  </si>
  <si>
    <t>obklad keramický nemrazuvzdorný povrch hladký/lesklý tl do 10mm přes 12 do 19ks/m2</t>
  </si>
  <si>
    <t>196709869</t>
  </si>
  <si>
    <t>70</t>
  </si>
  <si>
    <t>781473810</t>
  </si>
  <si>
    <t>Demontáž obkladů z dlaždic keramických lepených</t>
  </si>
  <si>
    <t>-1112350508</t>
  </si>
  <si>
    <t>https://podminky.urs.cz/item/CS_URS_2024_02/781473810</t>
  </si>
  <si>
    <t>(1,25*4+0,845*4)*1,5+(1,4*2+1,795*2)*1,5+(1,9+2,75)*2*1,5+(2,75+1,84)*2*1,5</t>
  </si>
  <si>
    <t>71</t>
  </si>
  <si>
    <t>781491011</t>
  </si>
  <si>
    <t>Montáž zrcadel lepených silikonovým tmelem na podkladní omítku, plochy do 1 m2</t>
  </si>
  <si>
    <t>-1622523205</t>
  </si>
  <si>
    <t>https://podminky.urs.cz/item/CS_URS_2024_02/781491011</t>
  </si>
  <si>
    <t>0,6*0,9</t>
  </si>
  <si>
    <t>72</t>
  </si>
  <si>
    <t>63465126</t>
  </si>
  <si>
    <t>zrcadlo nemontované čiré tl 5mm max rozměr 3210x2250mm</t>
  </si>
  <si>
    <t>1168565936</t>
  </si>
  <si>
    <t>0,54*1,1 'Přepočtené koeficientem množství</t>
  </si>
  <si>
    <t>73</t>
  </si>
  <si>
    <t>78149R_01</t>
  </si>
  <si>
    <t>Zrcadlo náklopné (M+D)</t>
  </si>
  <si>
    <t>ks</t>
  </si>
  <si>
    <t>-1069212512</t>
  </si>
  <si>
    <t>74</t>
  </si>
  <si>
    <t>781492251</t>
  </si>
  <si>
    <t>Obklad - dokončující práce montáž profilu lepeného flexibilním cementovým lepidlem ukončovacího</t>
  </si>
  <si>
    <t>1086096619</t>
  </si>
  <si>
    <t>https://podminky.urs.cz/item/CS_URS_2024_02/781492251</t>
  </si>
  <si>
    <t>2,75*2+0,5*2+2,125*4+0,375*4+(1,7+0,95)*2</t>
  </si>
  <si>
    <t>75</t>
  </si>
  <si>
    <t>19416012</t>
  </si>
  <si>
    <t>lišta ukončovací nerezová 10mm</t>
  </si>
  <si>
    <t>210335385</t>
  </si>
  <si>
    <t>76</t>
  </si>
  <si>
    <t>781495211</t>
  </si>
  <si>
    <t>Čištění vnitřních ploch po provedení obkladu stěn chemickými prostředky</t>
  </si>
  <si>
    <t>1981513210</t>
  </si>
  <si>
    <t>https://podminky.urs.cz/item/CS_URS_2024_02/781495211</t>
  </si>
  <si>
    <t>77</t>
  </si>
  <si>
    <t>998781123</t>
  </si>
  <si>
    <t>Přesun hmot pro obklady keramické stanovený z hmotnosti přesunovaného materiálu vodorovná dopravní vzdálenost do 50 m ruční (bez užití mechanizace) v objektech výšky přes 12 do 24 m</t>
  </si>
  <si>
    <t>423868665</t>
  </si>
  <si>
    <t>https://podminky.urs.cz/item/CS_URS_2024_02/998781123</t>
  </si>
  <si>
    <t>78</t>
  </si>
  <si>
    <t>775767416</t>
  </si>
  <si>
    <t>35,15+15,71</t>
  </si>
  <si>
    <t>79</t>
  </si>
  <si>
    <t>-1696597484</t>
  </si>
  <si>
    <t>03 - Elektro</t>
  </si>
  <si>
    <t xml:space="preserve">    741 - Elektroinstalace - silnoproud</t>
  </si>
  <si>
    <t xml:space="preserve">    742 - Elektroinstalace - slaboproud</t>
  </si>
  <si>
    <t xml:space="preserve">    747 - Elektromontáže - rozvaděče</t>
  </si>
  <si>
    <t xml:space="preserve">    748 - Elektromontáže - osvětlovací zařízení a svítidla</t>
  </si>
  <si>
    <t xml:space="preserve">    749 - Elektromontáže - ostatní práce a konstrukce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</si>
  <si>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</si>
  <si>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</si>
  <si>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</si>
  <si>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</si>
  <si>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-1426646811</t>
  </si>
  <si>
    <t>https://podminky.urs.cz/item/CS_URS_2024_02/741112001</t>
  </si>
  <si>
    <t>34571450</t>
  </si>
  <si>
    <t>krabice pod omítku PVC přístrojová kruhová D 70mm</t>
  </si>
  <si>
    <t>13961893</t>
  </si>
  <si>
    <t>741112061</t>
  </si>
  <si>
    <t>Montáž krabic elektroinstalačních bez napojení na trubky a lišty, demontáže a montáže víčka a přístroje přístrojových zapuštěných plastových kruhových do zdiva</t>
  </si>
  <si>
    <t>-314668367</t>
  </si>
  <si>
    <t>https://podminky.urs.cz/item/CS_URS_2024_02/741112061</t>
  </si>
  <si>
    <t>34571521</t>
  </si>
  <si>
    <t>krabice pod omítku PVC odbočná kruhová D 70mm s víčkem a svorkovnicí</t>
  </si>
  <si>
    <t>810493587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</si>
  <si>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</si>
  <si>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</si>
  <si>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38949925</t>
  </si>
  <si>
    <t>https://podminky.urs.cz/item/CS_URS_2024_02/741120101</t>
  </si>
  <si>
    <t>34141025</t>
  </si>
  <si>
    <t>vodič propojovací flexibilní jádro Cu lanované izolace PVC 450/750V (H07V-K) 1x2,5mm2</t>
  </si>
  <si>
    <t>-1858281957</t>
  </si>
  <si>
    <t>50*1,15 'Přepočtené koeficientem množství</t>
  </si>
  <si>
    <t>741120401</t>
  </si>
  <si>
    <t>Montáž vodičů izolovaných měděných drátovacích bez ukončení v rozváděčích plných a laněných (např. CY), průřezu žily 0,35 až 6 mm2</t>
  </si>
  <si>
    <t>362933308</t>
  </si>
  <si>
    <t>https://podminky.urs.cz/item/CS_URS_2024_02/741120401</t>
  </si>
  <si>
    <t>"Vodič CY 6mm"35</t>
  </si>
  <si>
    <t>"Vodič CY 4mm"40</t>
  </si>
  <si>
    <t>34141026</t>
  </si>
  <si>
    <t>vodič propojovací flexibilní jádro Cu lanované izolace PVC 450/750V (H07V-K) 1x4mm2</t>
  </si>
  <si>
    <t>463051587</t>
  </si>
  <si>
    <t>35*1,1</t>
  </si>
  <si>
    <t>38,5*1,15 'Přepočtené koeficientem množství</t>
  </si>
  <si>
    <t>34141027</t>
  </si>
  <si>
    <t>vodič propojovací flexibilní jádro Cu lanované izolace PVC 450/750V (H07V-K) 1x6mm2</t>
  </si>
  <si>
    <t>-1607177141</t>
  </si>
  <si>
    <t>33,0434782608696*1,15 'Přepočtené koeficientem množství</t>
  </si>
  <si>
    <t>741120403</t>
  </si>
  <si>
    <t>Montáž vodičů izolovaných měděných drátovacích bez ukončení v rozváděčích plných a laněných (např. CY), průřezu žily 10 až 16 mm2</t>
  </si>
  <si>
    <t>-1015509906</t>
  </si>
  <si>
    <t>https://podminky.urs.cz/item/CS_URS_2024_02/741120403</t>
  </si>
  <si>
    <t>34141029</t>
  </si>
  <si>
    <t>vodič propojovací flexibilní jádro Cu lanované izolace PVC 450/750V (H07V-K) 1x16mm2</t>
  </si>
  <si>
    <t>-1172346861</t>
  </si>
  <si>
    <t>35*1,15 'Přepočtené koeficientem množství</t>
  </si>
  <si>
    <t>741122122</t>
  </si>
  <si>
    <t>Montáž kabelů měděných bez ukončení uložených v trubkách zatažených plných kulatých nebo bezhalogenových (např. CYKY) počtu a průřezu žil 3x1,5 až 6 mm2</t>
  </si>
  <si>
    <t>636347397</t>
  </si>
  <si>
    <t>https://podminky.urs.cz/item/CS_URS_2024_02/741122122</t>
  </si>
  <si>
    <t>170+190</t>
  </si>
  <si>
    <t>34111531</t>
  </si>
  <si>
    <t>kabel silový oheň retardující bezhalogenový s funkčností při požáru 180min a P60-R reakce na oheň B2cas1d1a1 jádro Cu 0,6/1kV (1-CSKH-V) 3x1,5mm2</t>
  </si>
  <si>
    <t>-846254554</t>
  </si>
  <si>
    <t>170*1,15 'Přepočtené koeficientem množství</t>
  </si>
  <si>
    <t>34111124</t>
  </si>
  <si>
    <t>kabel silový oheň retardující bezhalogenový bez funkční schopnosti při požáru třída reakce na oheň B2cas1d1a1 jádro Cu 0,6/1kV (1-CXKH-R B2) 3x2,5mm2</t>
  </si>
  <si>
    <t>1557977726</t>
  </si>
  <si>
    <t>190*1,15 'Přepočtené koeficientem množství</t>
  </si>
  <si>
    <t>741122142</t>
  </si>
  <si>
    <t>Montáž kabelů měděných bez ukončení uložených v trubkách zatažených plných kulatých nebo bezhalogenových (např. CYKY) počtu a průřezu žil 5x1,5 až 2,5 mm2</t>
  </si>
  <si>
    <t>-74229027</t>
  </si>
  <si>
    <t>https://podminky.urs.cz/item/CS_URS_2024_02/741122142</t>
  </si>
  <si>
    <t>34111162</t>
  </si>
  <si>
    <t>kabel silový oheň retardující bezhalogenový bez funkční schopnosti při požáru třída reakce na oheň B2cas1d1a1 jádro Cu 0,6/1kV (1-CXKH-R B2) 5x1,5mm2</t>
  </si>
  <si>
    <t>292572723</t>
  </si>
  <si>
    <t>280*1,15 'Přepočtené koeficientem množství</t>
  </si>
  <si>
    <t>741122144</t>
  </si>
  <si>
    <t>Montáž kabelů měděných bez ukončení uložených v trubkách zatažených plných kulatých nebo bezhalogenových (např. CYKY) počtu a průřezu žil 5x10 mm2</t>
  </si>
  <si>
    <t>-467824788</t>
  </si>
  <si>
    <t>https://podminky.urs.cz/item/CS_URS_2024_02/741122144</t>
  </si>
  <si>
    <t>34111167</t>
  </si>
  <si>
    <t>kabel silový oheň retardující bezhalogenový bez funkční schopnosti při požáru třída reakce na oheň B2cas1d1a1 jádro Cu 0,6/1kV (1-CXKH-R B2) 5x10mm2</t>
  </si>
  <si>
    <t>-39021295</t>
  </si>
  <si>
    <t>155*1,15 'Přepočtené koeficientem množství</t>
  </si>
  <si>
    <t>741122201</t>
  </si>
  <si>
    <t>Montáž kabelů měděných bez ukončení uložených volně nebo v liště plných kulatých (např. CYKY) počtu a průřezu žil 2x1,5 až 6 mm2</t>
  </si>
  <si>
    <t>-1740014224</t>
  </si>
  <si>
    <t>https://podminky.urs.cz/item/CS_URS_2024_02/741122201</t>
  </si>
  <si>
    <t>34111005</t>
  </si>
  <si>
    <t>kabel instalační jádro Cu plné izolace PVC plášť PVC 450/750V (CYKY) 2x1,5mm2</t>
  </si>
  <si>
    <t>-121721042</t>
  </si>
  <si>
    <t>45*1,15 'Přepočtené koeficientem množství</t>
  </si>
  <si>
    <t>741122211</t>
  </si>
  <si>
    <t>Montáž kabelů měděných bez ukončení uložených volně nebo v liště plných kulatých (např. CYKY) počtu a průřezu žil 3x1,5 až 6 mm2</t>
  </si>
  <si>
    <t>1729922995</t>
  </si>
  <si>
    <t>https://podminky.urs.cz/item/CS_URS_2024_02/741122211</t>
  </si>
  <si>
    <t>150+80+55</t>
  </si>
  <si>
    <t>34111036</t>
  </si>
  <si>
    <t>kabel instalační jádro Cu plné izolace PVC plášť PVC 450/750V (CYKY) 3x2,5mm2</t>
  </si>
  <si>
    <t>-1426019120</t>
  </si>
  <si>
    <t>"Kabel Cu 3Cx2,5"150</t>
  </si>
  <si>
    <t>150*1,15 'Přepočtené koeficientem množství</t>
  </si>
  <si>
    <t>34111030</t>
  </si>
  <si>
    <t>kabel instalační jádro Cu plné izolace PVC plášť PVC 450/750V (CYKY) 3x1,5mm2</t>
  </si>
  <si>
    <t>-561616383</t>
  </si>
  <si>
    <t>"Kabel Cu 3Cx1,5" 80</t>
  </si>
  <si>
    <t>"Kabel Cu 3Ax1,5 "55</t>
  </si>
  <si>
    <t>135*1,15 'Přepočtené koeficientem množství</t>
  </si>
  <si>
    <t>741122231</t>
  </si>
  <si>
    <t>Montáž kabelů měděných bez ukončení uložených volně nebo v liště plných kulatých (např. CYKY) počtu a průřezu žil 5x1,5 až 2,5 mm2</t>
  </si>
  <si>
    <t>-818140347</t>
  </si>
  <si>
    <t>https://podminky.urs.cz/item/CS_URS_2024_02/741122231</t>
  </si>
  <si>
    <t>34111090</t>
  </si>
  <si>
    <t>kabel instalační jádro Cu plné izolace PVC plášť PVC 450/750V (CYKY) 5x1,5mm2</t>
  </si>
  <si>
    <t>-1400415781</t>
  </si>
  <si>
    <t>741310011</t>
  </si>
  <si>
    <t>Montáž spínačů jedno nebo dvoupólových nástěnných se zapojením vodičů, pro prostředí normální ovladačů, řazení 1/0-tlačítkových zapínacích</t>
  </si>
  <si>
    <t>-1672702716</t>
  </si>
  <si>
    <t>https://podminky.urs.cz/item/CS_URS_2024_02/741310011</t>
  </si>
  <si>
    <t>11.102.401</t>
  </si>
  <si>
    <t>Sada  pro nouzovou signalizaci</t>
  </si>
  <si>
    <t>-555378927</t>
  </si>
  <si>
    <t xml:space="preserve">Poznámka k položce:_x000D_
Dodávka a připojení  SOS invalida (tlačítko na WC , akustická a vizuální signalizace na chodbě) _x000D_
</t>
  </si>
  <si>
    <t>741310101</t>
  </si>
  <si>
    <t>Montáž spínačů jedno nebo dvoupólových polozapuštěných nebo zapuštěných se zapojením vodičů bezšroubové připojení spínačů, řazení 1-jednopólových</t>
  </si>
  <si>
    <t>883048794</t>
  </si>
  <si>
    <t>https://podminky.urs.cz/item/CS_URS_2024_02/741310101</t>
  </si>
  <si>
    <t>34539010</t>
  </si>
  <si>
    <t>přístroj spínače jednopólového, řazení 1, 1So bezšroubové svorky</t>
  </si>
  <si>
    <t>1513340406</t>
  </si>
  <si>
    <t>34539015</t>
  </si>
  <si>
    <t xml:space="preserve">Vypínač řazení 230V/10A, bez aretace, IP20 včetně přístrojové krabice_x000D_
</t>
  </si>
  <si>
    <t>-1569750575</t>
  </si>
  <si>
    <t>741310221</t>
  </si>
  <si>
    <t>Montáž spínačů jedno nebo dvoupólových polozapuštěných nebo zapuštěných se zapojením vodičů šroubové připojení, pro prostředí normální spínačů, řazení 2-pro žaluzie</t>
  </si>
  <si>
    <t>-125333781</t>
  </si>
  <si>
    <t>https://podminky.urs.cz/item/CS_URS_2024_02/741310221</t>
  </si>
  <si>
    <t>ABB.2CKA001101A0567</t>
  </si>
  <si>
    <t>Přístroj ovládače žaluziového otočného (1/0+1/0 s blok.), se sv. N a PE</t>
  </si>
  <si>
    <t>-13140759</t>
  </si>
  <si>
    <t>741313004</t>
  </si>
  <si>
    <t>Montáž zásuvek domovních se zapojením vodičů bezšroubové připojení polozapuštěných nebo zapuštěných 10/16 A, provedení 2x (2P + PE) dvojnásobná šikmá</t>
  </si>
  <si>
    <t>393989038</t>
  </si>
  <si>
    <t>https://podminky.urs.cz/item/CS_URS_2024_02/741313004</t>
  </si>
  <si>
    <t>34555242</t>
  </si>
  <si>
    <t>zásuvka zápustná dvojnásobná, šikmá, s clonkami, bezšroubové svorky</t>
  </si>
  <si>
    <t>-1279721396</t>
  </si>
  <si>
    <t>741372013</t>
  </si>
  <si>
    <t>Montáž svítidel s integrovaným zdrojem LED se zapojením vodičů interiérových přisazených nástěnných reflektorových se samostatným nebo integrovaným pohybovým čidlem</t>
  </si>
  <si>
    <t>1094652569</t>
  </si>
  <si>
    <t>https://podminky.urs.cz/item/CS_URS_2024_02/741372013</t>
  </si>
  <si>
    <t>1000R_011</t>
  </si>
  <si>
    <t xml:space="preserve">Integrované soumrakové a pohybové čidlo se signálním kontaktem 230V/10A, dosah 270st, 6m. _x000D_
</t>
  </si>
  <si>
    <t>1883280186</t>
  </si>
  <si>
    <t>742</t>
  </si>
  <si>
    <t>Elektroinstalace - slaboproud</t>
  </si>
  <si>
    <t>742110003</t>
  </si>
  <si>
    <t>Montáž trubek elektroinstalačních plastových ohebných uložených volně na příchytky</t>
  </si>
  <si>
    <t>CS ÚRS 2023 02</t>
  </si>
  <si>
    <t>462034028</t>
  </si>
  <si>
    <t>https://podminky.urs.cz/item/CS_URS_2023_02/742110003</t>
  </si>
  <si>
    <t>34571154</t>
  </si>
  <si>
    <t>trubka elektroinstalační ohebná z PH, JS 21</t>
  </si>
  <si>
    <t>1782970600</t>
  </si>
  <si>
    <t>Poznámka k položce:_x000D_
Elektroinstalační trubka DN23 (husí krk) pro 2 FTP kabely</t>
  </si>
  <si>
    <t>742110102</t>
  </si>
  <si>
    <t>Montáž kabelového žlabu šířky do 150 mm</t>
  </si>
  <si>
    <t>1979057896</t>
  </si>
  <si>
    <t>https://podminky.urs.cz/item/CS_URS_2024_02/742110102</t>
  </si>
  <si>
    <t>"Kabelová žlab „pozink. Plný 62/50“ (vč. Víka, spojovacích, koncových, rohových odbočných prvků)"180+50</t>
  </si>
  <si>
    <t>34575491</t>
  </si>
  <si>
    <t>žlab kabelový pozinkovaný 2m/ks 50x62</t>
  </si>
  <si>
    <t>-1871420306</t>
  </si>
  <si>
    <t>742124001</t>
  </si>
  <si>
    <t>Montáž kabelů datových FTP, UTP, STP pro vnitřní rozvody do žlabu nebo lišty</t>
  </si>
  <si>
    <t>-1435282245</t>
  </si>
  <si>
    <t>https://podminky.urs.cz/item/CS_URS_2023_02/742124001</t>
  </si>
  <si>
    <t>34121269</t>
  </si>
  <si>
    <t>kabel datový celkově stíněný Al fólií jádro Cu plné plášť PVC (F/UTP) kategorie 6</t>
  </si>
  <si>
    <t>275514839</t>
  </si>
  <si>
    <t>742330044</t>
  </si>
  <si>
    <t>Montáž strukturované kabeláže zásuvek datových pod omítku, do nábytku, do parapetního žlabu nebo podlahové krabice 1 až 6 pozic</t>
  </si>
  <si>
    <t>-1873916243</t>
  </si>
  <si>
    <t>https://podminky.urs.cz/item/CS_URS_2023_02/742330044</t>
  </si>
  <si>
    <t>37451180</t>
  </si>
  <si>
    <t xml:space="preserve">Dvojzásuvka strukturované kabeláže cat 6 vč. krabice _x000D_
</t>
  </si>
  <si>
    <t>1522682446</t>
  </si>
  <si>
    <t>74234R_01</t>
  </si>
  <si>
    <t xml:space="preserve">Měření kabelu </t>
  </si>
  <si>
    <t>2068219593</t>
  </si>
  <si>
    <t>742124005</t>
  </si>
  <si>
    <t>Montáž kabelů datových FTP, UTP, STP ukončení kabelu v racku</t>
  </si>
  <si>
    <t>1284486489</t>
  </si>
  <si>
    <t>https://podminky.urs.cz/item/CS_URS_2024_02/742124005</t>
  </si>
  <si>
    <t>Poznámka k položce:_x000D_
vč. dodávky</t>
  </si>
  <si>
    <t>747</t>
  </si>
  <si>
    <t>Elektromontáže - rozvaděče</t>
  </si>
  <si>
    <t>74700R_01</t>
  </si>
  <si>
    <t xml:space="preserve">Nový Rsoc dle v.č. D1.4-EL6_x000D_
</t>
  </si>
  <si>
    <t>1766691639</t>
  </si>
  <si>
    <t>74700R_02</t>
  </si>
  <si>
    <t>Sběrnice ochranného pospojování</t>
  </si>
  <si>
    <t>1350084275</t>
  </si>
  <si>
    <t>748</t>
  </si>
  <si>
    <t>Elektromontáže - osvětlovací zařízení a svítidla</t>
  </si>
  <si>
    <t>74800R_01</t>
  </si>
  <si>
    <t>Osvětlovací těleso typ A dle v.č. D.1.4-EL2</t>
  </si>
  <si>
    <t>147547916</t>
  </si>
  <si>
    <t>74800R_02</t>
  </si>
  <si>
    <t xml:space="preserve">Osvětlovací těleso typ B dle v.č. D.1.4-EL3_x000D_
</t>
  </si>
  <si>
    <t>-249870231</t>
  </si>
  <si>
    <t>74800R_03</t>
  </si>
  <si>
    <t>Osvětlovací těleso typ C dle  knihy svítidel</t>
  </si>
  <si>
    <t>-1094082706</t>
  </si>
  <si>
    <t>749</t>
  </si>
  <si>
    <t>Elektromontáže - ostatní práce a konstrukce</t>
  </si>
  <si>
    <t>74900R_01</t>
  </si>
  <si>
    <t xml:space="preserve">Demontáž stávající elektroinstalace dotčených prostor </t>
  </si>
  <si>
    <t>kpl</t>
  </si>
  <si>
    <t>1005917910</t>
  </si>
  <si>
    <t>74900R_02</t>
  </si>
  <si>
    <t xml:space="preserve">Dozbrojení stávajícího rozvaděče RS dle v.č. D.1.4.-EL6_x000D_
</t>
  </si>
  <si>
    <t>-2131074625</t>
  </si>
  <si>
    <t>74900R_03</t>
  </si>
  <si>
    <t>Revize nově instalované elektroinstalace</t>
  </si>
  <si>
    <t>2134979366</t>
  </si>
  <si>
    <t>74900R_04</t>
  </si>
  <si>
    <t>Zakreslení dokumentace skutečného provedení</t>
  </si>
  <si>
    <t>1225732258</t>
  </si>
  <si>
    <t>04 - VRN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</si>
  <si>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</si>
  <si>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</si>
  <si>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</si>
  <si>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</si>
  <si>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VRN3</t>
  </si>
  <si>
    <t>Zařízení staveniště</t>
  </si>
  <si>
    <t>030001000</t>
  </si>
  <si>
    <t>1024</t>
  </si>
  <si>
    <t>-149060068</t>
  </si>
  <si>
    <t>https://podminky.urs.cz/item/CS_URS_2024_02/030001000</t>
  </si>
  <si>
    <t>VRN7</t>
  </si>
  <si>
    <t>Provozní vlivy</t>
  </si>
  <si>
    <t>070001000</t>
  </si>
  <si>
    <t>1205925299</t>
  </si>
  <si>
    <t>https://podminky.urs.cz/item/CS_URS_2024_02/070001000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</si>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</sst>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8"/>
      <color rgb="FFFF0000"/>
      <name val="Arial CE"/>
      <charset val="238"/>
    </font>
    <font>
      <b/>
      <u/>
      <sz val="8"/>
      <color rgb="FF00B050"/>
      <name val="Arial CE"/>
      <charset val="238"/>
    </font>
    <font>
      <b/>
      <sz val="8"/>
      <color rgb="FF00B050"/>
      <name val="Arial CE"/>
      <charset val="238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5" xfId="0" applyBorder="1" applyAlignment="1">
      <alignment vertical="center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0" borderId="15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15" fontId="53" fillId="0" borderId="0" xfId="0" applyNumberFormat="1" applyFont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7" fontId="18" fillId="0" borderId="23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3" xfId="0" applyFont="1" applyBorder="1" applyAlignment="1">
      <alignment horizontal="center" vertical="center"/>
    </xf>
    <xf numFmtId="49" fontId="32" fillId="0" borderId="23" xfId="0" applyNumberFormat="1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center" vertical="center" wrapText="1"/>
    </xf>
    <xf numFmtId="167" fontId="32" fillId="0" borderId="23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5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18" fillId="4" borderId="0" xfId="0" applyFont="1" applyFill="1" applyAlignment="1">
      <alignment horizontal="right" vertical="center"/>
    </xf>
    <xf numFmtId="4" fontId="6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18" fillId="4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4" fontId="18" fillId="0" borderId="23" xfId="0" applyNumberFormat="1" applyFont="1" applyBorder="1" applyAlignment="1">
      <alignment vertical="center"/>
    </xf>
    <xf numFmtId="4" fontId="32" fillId="0" borderId="23" xfId="0" applyNumberFormat="1" applyFont="1" applyBorder="1" applyAlignment="1">
      <alignment vertical="center"/>
    </xf>
    <xf numFmtId="0" fontId="50" fillId="0" borderId="1" xfId="0" applyFont="1" applyBorder="1"/>
    <xf numFmtId="0" fontId="51" fillId="0" borderId="1" xfId="0" applyFont="1" applyBorder="1"/>
    <xf numFmtId="0" fontId="0" fillId="0" borderId="1" xfId="0" applyBorder="1"/>
    <xf numFmtId="0" fontId="52" fillId="0" borderId="1" xfId="0" applyFont="1" applyBorder="1"/>
    <xf numFmtId="0" fontId="55" fillId="0" borderId="1" xfId="0" applyFont="1" applyBorder="1" applyAlignment="1">
      <alignment horizontal="left" indent="5"/>
    </xf>
    <xf numFmtId="0" fontId="55" fillId="0" borderId="1" xfId="0" applyFont="1" applyBorder="1"/>
    <xf numFmtId="0" fontId="53" fillId="0" borderId="1" xfId="0" applyFont="1" applyBorder="1"/>
    <xf numFmtId="0" fontId="12" fillId="2" borderId="0" xfId="0" applyFont="1" applyFill="1" applyAlignment="1">
      <alignment horizontal="center" vertical="center"/>
    </xf>
    <xf numFmtId="0" fontId="47" fillId="0" borderId="0" xfId="0" applyFont="1" applyAlignment="1">
      <alignment horizontal="left" vertical="top" wrapText="1"/>
    </xf>
    <xf numFmtId="0" fontId="47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7013869" TargetMode="External"/><Relationship Id="rId13" Type="http://schemas.openxmlformats.org/officeDocument/2006/relationships/hyperlink" Target="https://podminky.urs.cz/item/CS_URS_2024_02/763135101" TargetMode="External"/><Relationship Id="rId18" Type="http://schemas.openxmlformats.org/officeDocument/2006/relationships/hyperlink" Target="https://podminky.urs.cz/item/CS_URS_2024_02/776111112" TargetMode="External"/><Relationship Id="rId26" Type="http://schemas.openxmlformats.org/officeDocument/2006/relationships/hyperlink" Target="https://podminky.urs.cz/item/CS_URS_2024_02/998776123" TargetMode="External"/><Relationship Id="rId3" Type="http://schemas.openxmlformats.org/officeDocument/2006/relationships/hyperlink" Target="https://podminky.urs.cz/item/CS_URS_2024_02/965046111" TargetMode="External"/><Relationship Id="rId21" Type="http://schemas.openxmlformats.org/officeDocument/2006/relationships/hyperlink" Target="https://podminky.urs.cz/item/CS_URS_2024_02/776211111" TargetMode="External"/><Relationship Id="rId7" Type="http://schemas.openxmlformats.org/officeDocument/2006/relationships/hyperlink" Target="https://podminky.urs.cz/item/CS_URS_2024_02/997013509" TargetMode="External"/><Relationship Id="rId12" Type="http://schemas.openxmlformats.org/officeDocument/2006/relationships/hyperlink" Target="https://podminky.urs.cz/item/CS_URS_2024_02/725860811" TargetMode="External"/><Relationship Id="rId17" Type="http://schemas.openxmlformats.org/officeDocument/2006/relationships/hyperlink" Target="https://podminky.urs.cz/item/CS_URS_2024_02/766691914" TargetMode="External"/><Relationship Id="rId25" Type="http://schemas.openxmlformats.org/officeDocument/2006/relationships/hyperlink" Target="https://podminky.urs.cz/item/CS_URS_2024_02/997013813" TargetMode="External"/><Relationship Id="rId2" Type="http://schemas.openxmlformats.org/officeDocument/2006/relationships/hyperlink" Target="https://podminky.urs.cz/item/CS_URS_2024_02/962031013" TargetMode="External"/><Relationship Id="rId16" Type="http://schemas.openxmlformats.org/officeDocument/2006/relationships/hyperlink" Target="https://podminky.urs.cz/item/CS_URS_2024_02/766660729" TargetMode="External"/><Relationship Id="rId20" Type="http://schemas.openxmlformats.org/officeDocument/2006/relationships/hyperlink" Target="https://podminky.urs.cz/item/CS_URS_2024_02/776201812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podminky.urs.cz/item/CS_URS_2024_02/642942111" TargetMode="External"/><Relationship Id="rId6" Type="http://schemas.openxmlformats.org/officeDocument/2006/relationships/hyperlink" Target="https://podminky.urs.cz/item/CS_URS_2024_02/997013501" TargetMode="External"/><Relationship Id="rId11" Type="http://schemas.openxmlformats.org/officeDocument/2006/relationships/hyperlink" Target="https://podminky.urs.cz/item/CS_URS_2024_02/725820802" TargetMode="External"/><Relationship Id="rId24" Type="http://schemas.openxmlformats.org/officeDocument/2006/relationships/hyperlink" Target="https://podminky.urs.cz/item/CS_URS_2024_02/776421312" TargetMode="External"/><Relationship Id="rId5" Type="http://schemas.openxmlformats.org/officeDocument/2006/relationships/hyperlink" Target="https://podminky.urs.cz/item/CS_URS_2024_02/997013156" TargetMode="External"/><Relationship Id="rId15" Type="http://schemas.openxmlformats.org/officeDocument/2006/relationships/hyperlink" Target="https://podminky.urs.cz/item/CS_URS_2024_02/766660002" TargetMode="External"/><Relationship Id="rId23" Type="http://schemas.openxmlformats.org/officeDocument/2006/relationships/hyperlink" Target="https://podminky.urs.cz/item/CS_URS_2024_02/776411111" TargetMode="External"/><Relationship Id="rId28" Type="http://schemas.openxmlformats.org/officeDocument/2006/relationships/hyperlink" Target="https://podminky.urs.cz/item/CS_URS_2024_02/784211101" TargetMode="External"/><Relationship Id="rId10" Type="http://schemas.openxmlformats.org/officeDocument/2006/relationships/hyperlink" Target="https://podminky.urs.cz/item/CS_URS_2024_02/725810811" TargetMode="External"/><Relationship Id="rId19" Type="http://schemas.openxmlformats.org/officeDocument/2006/relationships/hyperlink" Target="https://podminky.urs.cz/item/CS_URS_2024_02/776141122" TargetMode="External"/><Relationship Id="rId4" Type="http://schemas.openxmlformats.org/officeDocument/2006/relationships/hyperlink" Target="https://podminky.urs.cz/item/CS_URS_2024_02/968072245" TargetMode="External"/><Relationship Id="rId9" Type="http://schemas.openxmlformats.org/officeDocument/2006/relationships/hyperlink" Target="https://podminky.urs.cz/item/CS_URS_2024_02/725210821" TargetMode="External"/><Relationship Id="rId14" Type="http://schemas.openxmlformats.org/officeDocument/2006/relationships/hyperlink" Target="https://podminky.urs.cz/item/CS_URS_2024_02/763135811" TargetMode="External"/><Relationship Id="rId22" Type="http://schemas.openxmlformats.org/officeDocument/2006/relationships/hyperlink" Target="https://podminky.urs.cz/item/CS_URS_2024_02/776410811" TargetMode="External"/><Relationship Id="rId27" Type="http://schemas.openxmlformats.org/officeDocument/2006/relationships/hyperlink" Target="https://podminky.urs.cz/item/CS_URS_2024_02/784181101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997013509" TargetMode="External"/><Relationship Id="rId18" Type="http://schemas.openxmlformats.org/officeDocument/2006/relationships/hyperlink" Target="https://podminky.urs.cz/item/CS_URS_2024_02/725122815" TargetMode="External"/><Relationship Id="rId26" Type="http://schemas.openxmlformats.org/officeDocument/2006/relationships/hyperlink" Target="https://podminky.urs.cz/item/CS_URS_2024_02/725291669" TargetMode="External"/><Relationship Id="rId39" Type="http://schemas.openxmlformats.org/officeDocument/2006/relationships/hyperlink" Target="https://podminky.urs.cz/item/CS_URS_2024_02/766660730" TargetMode="External"/><Relationship Id="rId21" Type="http://schemas.openxmlformats.org/officeDocument/2006/relationships/hyperlink" Target="https://podminky.urs.cz/item/CS_URS_2024_02/725211701" TargetMode="External"/><Relationship Id="rId34" Type="http://schemas.openxmlformats.org/officeDocument/2006/relationships/hyperlink" Target="https://podminky.urs.cz/item/CS_URS_2024_02/763131451" TargetMode="External"/><Relationship Id="rId42" Type="http://schemas.openxmlformats.org/officeDocument/2006/relationships/hyperlink" Target="https://podminky.urs.cz/item/CS_URS_2024_02/771121022" TargetMode="External"/><Relationship Id="rId47" Type="http://schemas.openxmlformats.org/officeDocument/2006/relationships/hyperlink" Target="https://podminky.urs.cz/item/CS_URS_2024_02/998771123" TargetMode="External"/><Relationship Id="rId50" Type="http://schemas.openxmlformats.org/officeDocument/2006/relationships/hyperlink" Target="https://podminky.urs.cz/item/CS_URS_2024_02/781472217" TargetMode="External"/><Relationship Id="rId55" Type="http://schemas.openxmlformats.org/officeDocument/2006/relationships/hyperlink" Target="https://podminky.urs.cz/item/CS_URS_2024_02/998781123" TargetMode="External"/><Relationship Id="rId7" Type="http://schemas.openxmlformats.org/officeDocument/2006/relationships/hyperlink" Target="https://podminky.urs.cz/item/CS_URS_2024_02/965081213" TargetMode="External"/><Relationship Id="rId2" Type="http://schemas.openxmlformats.org/officeDocument/2006/relationships/hyperlink" Target="https://podminky.urs.cz/item/CS_URS_2024_02/612142001" TargetMode="External"/><Relationship Id="rId16" Type="http://schemas.openxmlformats.org/officeDocument/2006/relationships/hyperlink" Target="https://podminky.urs.cz/item/CS_URS_2024_02/725112002" TargetMode="External"/><Relationship Id="rId29" Type="http://schemas.openxmlformats.org/officeDocument/2006/relationships/hyperlink" Target="https://podminky.urs.cz/item/CS_URS_2024_02/725820801" TargetMode="External"/><Relationship Id="rId11" Type="http://schemas.openxmlformats.org/officeDocument/2006/relationships/hyperlink" Target="https://podminky.urs.cz/item/CS_URS_2024_02/997013156" TargetMode="External"/><Relationship Id="rId24" Type="http://schemas.openxmlformats.org/officeDocument/2006/relationships/hyperlink" Target="https://podminky.urs.cz/item/CS_URS_2024_02/725291664" TargetMode="External"/><Relationship Id="rId32" Type="http://schemas.openxmlformats.org/officeDocument/2006/relationships/hyperlink" Target="https://podminky.urs.cz/item/CS_URS_2024_02/725861102" TargetMode="External"/><Relationship Id="rId37" Type="http://schemas.openxmlformats.org/officeDocument/2006/relationships/hyperlink" Target="https://podminky.urs.cz/item/CS_URS_2024_02/766660002" TargetMode="External"/><Relationship Id="rId40" Type="http://schemas.openxmlformats.org/officeDocument/2006/relationships/hyperlink" Target="https://podminky.urs.cz/item/CS_URS_2024_02/998766113" TargetMode="External"/><Relationship Id="rId45" Type="http://schemas.openxmlformats.org/officeDocument/2006/relationships/hyperlink" Target="https://podminky.urs.cz/item/CS_URS_2024_02/771591112" TargetMode="External"/><Relationship Id="rId53" Type="http://schemas.openxmlformats.org/officeDocument/2006/relationships/hyperlink" Target="https://podminky.urs.cz/item/CS_URS_2024_02/781492251" TargetMode="External"/><Relationship Id="rId58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962031011" TargetMode="External"/><Relationship Id="rId19" Type="http://schemas.openxmlformats.org/officeDocument/2006/relationships/hyperlink" Target="https://podminky.urs.cz/item/CS_URS_2024_02/725210821" TargetMode="External"/><Relationship Id="rId4" Type="http://schemas.openxmlformats.org/officeDocument/2006/relationships/hyperlink" Target="https://podminky.urs.cz/item/CS_URS_2024_02/642942111" TargetMode="External"/><Relationship Id="rId9" Type="http://schemas.openxmlformats.org/officeDocument/2006/relationships/hyperlink" Target="https://podminky.urs.cz/item/CS_URS_2024_02/969041111" TargetMode="External"/><Relationship Id="rId14" Type="http://schemas.openxmlformats.org/officeDocument/2006/relationships/hyperlink" Target="https://podminky.urs.cz/item/CS_URS_2024_02/997013869" TargetMode="External"/><Relationship Id="rId22" Type="http://schemas.openxmlformats.org/officeDocument/2006/relationships/hyperlink" Target="https://podminky.urs.cz/item/CS_URS_2024_02/725291652" TargetMode="External"/><Relationship Id="rId27" Type="http://schemas.openxmlformats.org/officeDocument/2006/relationships/hyperlink" Target="https://podminky.urs.cz/item/CS_URS_2024_02/725291670" TargetMode="External"/><Relationship Id="rId30" Type="http://schemas.openxmlformats.org/officeDocument/2006/relationships/hyperlink" Target="https://podminky.urs.cz/item/CS_URS_2024_02/725822631" TargetMode="External"/><Relationship Id="rId35" Type="http://schemas.openxmlformats.org/officeDocument/2006/relationships/hyperlink" Target="https://podminky.urs.cz/item/CS_URS_2024_02/763131831" TargetMode="External"/><Relationship Id="rId43" Type="http://schemas.openxmlformats.org/officeDocument/2006/relationships/hyperlink" Target="https://podminky.urs.cz/item/CS_URS_2024_02/771151022" TargetMode="External"/><Relationship Id="rId48" Type="http://schemas.openxmlformats.org/officeDocument/2006/relationships/hyperlink" Target="https://podminky.urs.cz/item/CS_URS_2024_02/781131112" TargetMode="External"/><Relationship Id="rId56" Type="http://schemas.openxmlformats.org/officeDocument/2006/relationships/hyperlink" Target="https://podminky.urs.cz/item/CS_URS_2024_02/784181101" TargetMode="External"/><Relationship Id="rId8" Type="http://schemas.openxmlformats.org/officeDocument/2006/relationships/hyperlink" Target="https://podminky.urs.cz/item/CS_URS_2024_02/968072245" TargetMode="External"/><Relationship Id="rId51" Type="http://schemas.openxmlformats.org/officeDocument/2006/relationships/hyperlink" Target="https://podminky.urs.cz/item/CS_URS_2024_02/781473810" TargetMode="External"/><Relationship Id="rId3" Type="http://schemas.openxmlformats.org/officeDocument/2006/relationships/hyperlink" Target="https://podminky.urs.cz/item/CS_URS_2024_02/612311131" TargetMode="External"/><Relationship Id="rId12" Type="http://schemas.openxmlformats.org/officeDocument/2006/relationships/hyperlink" Target="https://podminky.urs.cz/item/CS_URS_2024_02/997013501" TargetMode="External"/><Relationship Id="rId17" Type="http://schemas.openxmlformats.org/officeDocument/2006/relationships/hyperlink" Target="https://podminky.urs.cz/item/CS_URS_2024_02/725112173" TargetMode="External"/><Relationship Id="rId25" Type="http://schemas.openxmlformats.org/officeDocument/2006/relationships/hyperlink" Target="https://podminky.urs.cz/item/CS_URS_2024_02/725291668" TargetMode="External"/><Relationship Id="rId33" Type="http://schemas.openxmlformats.org/officeDocument/2006/relationships/hyperlink" Target="https://podminky.urs.cz/item/CS_URS_2024_02/998725123" TargetMode="External"/><Relationship Id="rId38" Type="http://schemas.openxmlformats.org/officeDocument/2006/relationships/hyperlink" Target="https://podminky.urs.cz/item/CS_URS_2024_02/766660729" TargetMode="External"/><Relationship Id="rId46" Type="http://schemas.openxmlformats.org/officeDocument/2006/relationships/hyperlink" Target="https://podminky.urs.cz/item/CS_URS_2024_02/771591264" TargetMode="External"/><Relationship Id="rId20" Type="http://schemas.openxmlformats.org/officeDocument/2006/relationships/hyperlink" Target="https://podminky.urs.cz/item/CS_URS_2024_02/725211681" TargetMode="External"/><Relationship Id="rId41" Type="http://schemas.openxmlformats.org/officeDocument/2006/relationships/hyperlink" Target="https://podminky.urs.cz/item/CS_URS_2024_02/771121011" TargetMode="External"/><Relationship Id="rId54" Type="http://schemas.openxmlformats.org/officeDocument/2006/relationships/hyperlink" Target="https://podminky.urs.cz/item/CS_URS_2024_02/781495211" TargetMode="External"/><Relationship Id="rId1" Type="http://schemas.openxmlformats.org/officeDocument/2006/relationships/hyperlink" Target="https://podminky.urs.cz/item/CS_URS_2024_02/342272225" TargetMode="External"/><Relationship Id="rId6" Type="http://schemas.openxmlformats.org/officeDocument/2006/relationships/hyperlink" Target="https://podminky.urs.cz/item/CS_URS_2024_02/965046111" TargetMode="External"/><Relationship Id="rId15" Type="http://schemas.openxmlformats.org/officeDocument/2006/relationships/hyperlink" Target="https://podminky.urs.cz/item/CS_URS_2024_02/725110814" TargetMode="External"/><Relationship Id="rId23" Type="http://schemas.openxmlformats.org/officeDocument/2006/relationships/hyperlink" Target="https://podminky.urs.cz/item/CS_URS_2024_02/725291653" TargetMode="External"/><Relationship Id="rId28" Type="http://schemas.openxmlformats.org/officeDocument/2006/relationships/hyperlink" Target="https://podminky.urs.cz/item/CS_URS_2024_02/725291680" TargetMode="External"/><Relationship Id="rId36" Type="http://schemas.openxmlformats.org/officeDocument/2006/relationships/hyperlink" Target="https://podminky.urs.cz/item/CS_URS_2024_02/998763323" TargetMode="External"/><Relationship Id="rId49" Type="http://schemas.openxmlformats.org/officeDocument/2006/relationships/hyperlink" Target="https://podminky.urs.cz/item/CS_URS_2024_02/781151031" TargetMode="External"/><Relationship Id="rId57" Type="http://schemas.openxmlformats.org/officeDocument/2006/relationships/hyperlink" Target="https://podminky.urs.cz/item/CS_URS_2024_02/784211101" TargetMode="External"/><Relationship Id="rId10" Type="http://schemas.openxmlformats.org/officeDocument/2006/relationships/hyperlink" Target="https://podminky.urs.cz/item/CS_URS_2024_02/969041112" TargetMode="External"/><Relationship Id="rId31" Type="http://schemas.openxmlformats.org/officeDocument/2006/relationships/hyperlink" Target="https://podminky.urs.cz/item/CS_URS_2024_02/725860811" TargetMode="External"/><Relationship Id="rId44" Type="http://schemas.openxmlformats.org/officeDocument/2006/relationships/hyperlink" Target="https://podminky.urs.cz/item/CS_URS_2024_02/771574415" TargetMode="External"/><Relationship Id="rId52" Type="http://schemas.openxmlformats.org/officeDocument/2006/relationships/hyperlink" Target="https://podminky.urs.cz/item/CS_URS_2024_02/781491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41122144" TargetMode="External"/><Relationship Id="rId13" Type="http://schemas.openxmlformats.org/officeDocument/2006/relationships/hyperlink" Target="https://podminky.urs.cz/item/CS_URS_2024_02/741310101" TargetMode="External"/><Relationship Id="rId18" Type="http://schemas.openxmlformats.org/officeDocument/2006/relationships/hyperlink" Target="https://podminky.urs.cz/item/CS_URS_2024_02/742110102" TargetMode="External"/><Relationship Id="rId3" Type="http://schemas.openxmlformats.org/officeDocument/2006/relationships/hyperlink" Target="https://podminky.urs.cz/item/CS_URS_2024_02/741120101" TargetMode="External"/><Relationship Id="rId21" Type="http://schemas.openxmlformats.org/officeDocument/2006/relationships/hyperlink" Target="https://podminky.urs.cz/item/CS_URS_2024_02/742124005" TargetMode="External"/><Relationship Id="rId7" Type="http://schemas.openxmlformats.org/officeDocument/2006/relationships/hyperlink" Target="https://podminky.urs.cz/item/CS_URS_2024_02/741122142" TargetMode="External"/><Relationship Id="rId12" Type="http://schemas.openxmlformats.org/officeDocument/2006/relationships/hyperlink" Target="https://podminky.urs.cz/item/CS_URS_2024_02/741310011" TargetMode="External"/><Relationship Id="rId17" Type="http://schemas.openxmlformats.org/officeDocument/2006/relationships/hyperlink" Target="https://podminky.urs.cz/item/CS_URS_2023_02/742110003" TargetMode="External"/><Relationship Id="rId2" Type="http://schemas.openxmlformats.org/officeDocument/2006/relationships/hyperlink" Target="https://podminky.urs.cz/item/CS_URS_2024_02/741112061" TargetMode="External"/><Relationship Id="rId16" Type="http://schemas.openxmlformats.org/officeDocument/2006/relationships/hyperlink" Target="https://podminky.urs.cz/item/CS_URS_2024_02/741372013" TargetMode="External"/><Relationship Id="rId20" Type="http://schemas.openxmlformats.org/officeDocument/2006/relationships/hyperlink" Target="https://podminky.urs.cz/item/CS_URS_2023_02/742330044" TargetMode="External"/><Relationship Id="rId1" Type="http://schemas.openxmlformats.org/officeDocument/2006/relationships/hyperlink" Target="https://podminky.urs.cz/item/CS_URS_2024_02/741112001" TargetMode="External"/><Relationship Id="rId6" Type="http://schemas.openxmlformats.org/officeDocument/2006/relationships/hyperlink" Target="https://podminky.urs.cz/item/CS_URS_2024_02/741122122" TargetMode="External"/><Relationship Id="rId11" Type="http://schemas.openxmlformats.org/officeDocument/2006/relationships/hyperlink" Target="https://podminky.urs.cz/item/CS_URS_2024_02/741122231" TargetMode="External"/><Relationship Id="rId5" Type="http://schemas.openxmlformats.org/officeDocument/2006/relationships/hyperlink" Target="https://podminky.urs.cz/item/CS_URS_2024_02/741120403" TargetMode="External"/><Relationship Id="rId15" Type="http://schemas.openxmlformats.org/officeDocument/2006/relationships/hyperlink" Target="https://podminky.urs.cz/item/CS_URS_2024_02/741313004" TargetMode="External"/><Relationship Id="rId10" Type="http://schemas.openxmlformats.org/officeDocument/2006/relationships/hyperlink" Target="https://podminky.urs.cz/item/CS_URS_2024_02/741122211" TargetMode="External"/><Relationship Id="rId19" Type="http://schemas.openxmlformats.org/officeDocument/2006/relationships/hyperlink" Target="https://podminky.urs.cz/item/CS_URS_2023_02/742124001" TargetMode="External"/><Relationship Id="rId4" Type="http://schemas.openxmlformats.org/officeDocument/2006/relationships/hyperlink" Target="https://podminky.urs.cz/item/CS_URS_2024_02/741120401" TargetMode="External"/><Relationship Id="rId9" Type="http://schemas.openxmlformats.org/officeDocument/2006/relationships/hyperlink" Target="https://podminky.urs.cz/item/CS_URS_2024_02/741122201" TargetMode="External"/><Relationship Id="rId14" Type="http://schemas.openxmlformats.org/officeDocument/2006/relationships/hyperlink" Target="https://podminky.urs.cz/item/CS_URS_2024_02/741310221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4_02/070001000" TargetMode="External"/><Relationship Id="rId1" Type="http://schemas.openxmlformats.org/officeDocument/2006/relationships/hyperlink" Target="https://podminky.urs.cz/item/CS_URS_2024_02/030001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13" workbookViewId="0">
      <selection activeCell="W26" sqref="W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81" t="s">
        <v>6</v>
      </c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287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R5" s="19"/>
      <c r="BS5" s="16" t="s">
        <v>7</v>
      </c>
    </row>
    <row r="6" spans="1:74" ht="36.950000000000003" customHeight="1">
      <c r="B6" s="19"/>
      <c r="D6" s="24" t="s">
        <v>15</v>
      </c>
      <c r="K6" s="288" t="s">
        <v>16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R6" s="19"/>
      <c r="BS6" s="16" t="s">
        <v>7</v>
      </c>
    </row>
    <row r="7" spans="1:74" ht="12" customHeight="1">
      <c r="B7" s="19"/>
      <c r="D7" s="25" t="s">
        <v>17</v>
      </c>
      <c r="K7" s="23" t="s">
        <v>3</v>
      </c>
      <c r="AK7" s="25" t="s">
        <v>18</v>
      </c>
      <c r="AN7" s="23" t="s">
        <v>3</v>
      </c>
      <c r="AR7" s="19"/>
      <c r="BS7" s="16" t="s">
        <v>7</v>
      </c>
    </row>
    <row r="8" spans="1:74" ht="12" customHeight="1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ht="14.45" customHeight="1">
      <c r="B9" s="19"/>
      <c r="AR9" s="19"/>
      <c r="BS9" s="16" t="s">
        <v>7</v>
      </c>
    </row>
    <row r="10" spans="1:74" ht="12" customHeight="1">
      <c r="B10" s="19"/>
      <c r="D10" s="25" t="s">
        <v>23</v>
      </c>
      <c r="AK10" s="25" t="s">
        <v>24</v>
      </c>
      <c r="AN10" s="23" t="s">
        <v>3</v>
      </c>
      <c r="AR10" s="19"/>
      <c r="BS10" s="16" t="s">
        <v>7</v>
      </c>
    </row>
    <row r="11" spans="1:74" ht="18.399999999999999" customHeight="1">
      <c r="B11" s="19"/>
      <c r="E11" s="23" t="s">
        <v>25</v>
      </c>
      <c r="AK11" s="25" t="s">
        <v>26</v>
      </c>
      <c r="AN11" s="23" t="s">
        <v>3</v>
      </c>
      <c r="AR11" s="19"/>
      <c r="BS11" s="16" t="s">
        <v>7</v>
      </c>
    </row>
    <row r="12" spans="1:74" ht="6.95" customHeight="1">
      <c r="B12" s="19"/>
      <c r="AR12" s="19"/>
      <c r="BS12" s="16" t="s">
        <v>7</v>
      </c>
    </row>
    <row r="13" spans="1:74" ht="12" customHeight="1">
      <c r="B13" s="19"/>
      <c r="D13" s="25" t="s">
        <v>27</v>
      </c>
      <c r="AK13" s="25" t="s">
        <v>24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28</v>
      </c>
      <c r="AK14" s="25" t="s">
        <v>26</v>
      </c>
      <c r="AN14" s="23" t="s">
        <v>3</v>
      </c>
      <c r="AR14" s="19"/>
      <c r="BS14" s="16" t="s">
        <v>7</v>
      </c>
    </row>
    <row r="15" spans="1:74" ht="6.95" customHeight="1">
      <c r="B15" s="19"/>
      <c r="AR15" s="19"/>
      <c r="BS15" s="16" t="s">
        <v>4</v>
      </c>
    </row>
    <row r="16" spans="1:74" ht="12" customHeight="1">
      <c r="B16" s="19"/>
      <c r="D16" s="25" t="s">
        <v>29</v>
      </c>
      <c r="AK16" s="25" t="s">
        <v>24</v>
      </c>
      <c r="AN16" s="23" t="s">
        <v>3</v>
      </c>
      <c r="AR16" s="19"/>
      <c r="BS16" s="16" t="s">
        <v>4</v>
      </c>
    </row>
    <row r="17" spans="2:71" ht="18.399999999999999" customHeight="1">
      <c r="B17" s="19"/>
      <c r="E17" s="23" t="s">
        <v>28</v>
      </c>
      <c r="AK17" s="25" t="s">
        <v>26</v>
      </c>
      <c r="AN17" s="23" t="s">
        <v>3</v>
      </c>
      <c r="AR17" s="19"/>
      <c r="BS17" s="16" t="s">
        <v>30</v>
      </c>
    </row>
    <row r="18" spans="2:71" ht="6.95" customHeight="1">
      <c r="B18" s="19"/>
      <c r="AR18" s="19"/>
      <c r="BS18" s="16" t="s">
        <v>7</v>
      </c>
    </row>
    <row r="19" spans="2:71" ht="12" customHeight="1">
      <c r="B19" s="19"/>
      <c r="D19" s="25" t="s">
        <v>31</v>
      </c>
      <c r="AK19" s="25" t="s">
        <v>24</v>
      </c>
      <c r="AN19" s="23" t="s">
        <v>3</v>
      </c>
      <c r="AR19" s="19"/>
      <c r="BS19" s="16" t="s">
        <v>7</v>
      </c>
    </row>
    <row r="20" spans="2:71" ht="18.399999999999999" customHeight="1">
      <c r="B20" s="19"/>
      <c r="E20" s="23" t="s">
        <v>32</v>
      </c>
      <c r="AK20" s="25" t="s">
        <v>26</v>
      </c>
      <c r="AN20" s="23" t="s">
        <v>3</v>
      </c>
      <c r="AR20" s="19"/>
      <c r="BS20" s="16" t="s">
        <v>4</v>
      </c>
    </row>
    <row r="21" spans="2:71" ht="6.95" customHeight="1">
      <c r="B21" s="19"/>
      <c r="AR21" s="19"/>
    </row>
    <row r="22" spans="2:71" ht="12" customHeight="1">
      <c r="B22" s="19"/>
      <c r="D22" s="25" t="s">
        <v>33</v>
      </c>
      <c r="AR22" s="19"/>
    </row>
    <row r="23" spans="2:71" ht="46.9" customHeight="1">
      <c r="B23" s="19"/>
      <c r="E23" s="289" t="s">
        <v>34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19"/>
    </row>
    <row r="24" spans="2:71" ht="207.6" customHeight="1">
      <c r="B24" s="19"/>
      <c r="E24" s="282" t="s">
        <v>35</v>
      </c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5.9" customHeight="1">
      <c r="B26" s="27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0">
        <f>ROUND(AG54,2)</f>
        <v>0</v>
      </c>
      <c r="AL26" s="291"/>
      <c r="AM26" s="291"/>
      <c r="AN26" s="291"/>
      <c r="AO26" s="291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92" t="s">
        <v>37</v>
      </c>
      <c r="M28" s="292"/>
      <c r="N28" s="292"/>
      <c r="O28" s="292"/>
      <c r="P28" s="292"/>
      <c r="W28" s="292" t="s">
        <v>38</v>
      </c>
      <c r="X28" s="292"/>
      <c r="Y28" s="292"/>
      <c r="Z28" s="292"/>
      <c r="AA28" s="292"/>
      <c r="AB28" s="292"/>
      <c r="AC28" s="292"/>
      <c r="AD28" s="292"/>
      <c r="AE28" s="292"/>
      <c r="AK28" s="292" t="s">
        <v>39</v>
      </c>
      <c r="AL28" s="292"/>
      <c r="AM28" s="292"/>
      <c r="AN28" s="292"/>
      <c r="AO28" s="292"/>
      <c r="AR28" s="27"/>
    </row>
    <row r="29" spans="2:71" s="2" customFormat="1" ht="14.45" customHeight="1">
      <c r="B29" s="30"/>
      <c r="D29" s="25" t="s">
        <v>40</v>
      </c>
      <c r="F29" s="25" t="s">
        <v>41</v>
      </c>
      <c r="L29" s="284">
        <v>0.21</v>
      </c>
      <c r="M29" s="285"/>
      <c r="N29" s="285"/>
      <c r="O29" s="285"/>
      <c r="P29" s="285"/>
      <c r="W29" s="286">
        <f>ROUND(AZ54, 2)</f>
        <v>0</v>
      </c>
      <c r="X29" s="285"/>
      <c r="Y29" s="285"/>
      <c r="Z29" s="285"/>
      <c r="AA29" s="285"/>
      <c r="AB29" s="285"/>
      <c r="AC29" s="285"/>
      <c r="AD29" s="285"/>
      <c r="AE29" s="285"/>
      <c r="AK29" s="286">
        <f>ROUND(AV54, 2)</f>
        <v>0</v>
      </c>
      <c r="AL29" s="285"/>
      <c r="AM29" s="285"/>
      <c r="AN29" s="285"/>
      <c r="AO29" s="285"/>
      <c r="AR29" s="30"/>
    </row>
    <row r="30" spans="2:71" s="2" customFormat="1" ht="14.45" customHeight="1">
      <c r="B30" s="30"/>
      <c r="F30" s="25" t="s">
        <v>42</v>
      </c>
      <c r="L30" s="284">
        <v>0.12</v>
      </c>
      <c r="M30" s="285"/>
      <c r="N30" s="285"/>
      <c r="O30" s="285"/>
      <c r="P30" s="285"/>
      <c r="W30" s="286">
        <f>ROUND(BA54,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6">
        <f>ROUND(AW54, 2)</f>
        <v>0</v>
      </c>
      <c r="AL30" s="285"/>
      <c r="AM30" s="285"/>
      <c r="AN30" s="285"/>
      <c r="AO30" s="285"/>
      <c r="AR30" s="30"/>
    </row>
    <row r="31" spans="2:71" s="2" customFormat="1" ht="14.45" hidden="1" customHeight="1">
      <c r="B31" s="30"/>
      <c r="F31" s="25" t="s">
        <v>43</v>
      </c>
      <c r="L31" s="284">
        <v>0.21</v>
      </c>
      <c r="M31" s="285"/>
      <c r="N31" s="285"/>
      <c r="O31" s="285"/>
      <c r="P31" s="285"/>
      <c r="W31" s="286">
        <f>ROUND(BB54,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6">
        <v>0</v>
      </c>
      <c r="AL31" s="285"/>
      <c r="AM31" s="285"/>
      <c r="AN31" s="285"/>
      <c r="AO31" s="285"/>
      <c r="AR31" s="30"/>
    </row>
    <row r="32" spans="2:71" s="2" customFormat="1" ht="14.45" hidden="1" customHeight="1">
      <c r="B32" s="30"/>
      <c r="F32" s="25" t="s">
        <v>44</v>
      </c>
      <c r="L32" s="284">
        <v>0.12</v>
      </c>
      <c r="M32" s="285"/>
      <c r="N32" s="285"/>
      <c r="O32" s="285"/>
      <c r="P32" s="285"/>
      <c r="W32" s="286">
        <f>ROUND(BC54,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6">
        <v>0</v>
      </c>
      <c r="AL32" s="285"/>
      <c r="AM32" s="285"/>
      <c r="AN32" s="285"/>
      <c r="AO32" s="285"/>
      <c r="AR32" s="30"/>
    </row>
    <row r="33" spans="2:44" s="2" customFormat="1" ht="14.45" hidden="1" customHeight="1">
      <c r="B33" s="30"/>
      <c r="F33" s="25" t="s">
        <v>45</v>
      </c>
      <c r="L33" s="284">
        <v>0</v>
      </c>
      <c r="M33" s="285"/>
      <c r="N33" s="285"/>
      <c r="O33" s="285"/>
      <c r="P33" s="285"/>
      <c r="W33" s="286">
        <f>ROUND(BD54,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6">
        <v>0</v>
      </c>
      <c r="AL33" s="285"/>
      <c r="AM33" s="285"/>
      <c r="AN33" s="285"/>
      <c r="AO33" s="285"/>
      <c r="AR33" s="30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304" t="s">
        <v>48</v>
      </c>
      <c r="Y35" s="302"/>
      <c r="Z35" s="302"/>
      <c r="AA35" s="302"/>
      <c r="AB35" s="302"/>
      <c r="AC35" s="33"/>
      <c r="AD35" s="33"/>
      <c r="AE35" s="33"/>
      <c r="AF35" s="33"/>
      <c r="AG35" s="33"/>
      <c r="AH35" s="33"/>
      <c r="AI35" s="33"/>
      <c r="AJ35" s="33"/>
      <c r="AK35" s="301">
        <f>SUM(AK26:AK33)</f>
        <v>0</v>
      </c>
      <c r="AL35" s="302"/>
      <c r="AM35" s="302"/>
      <c r="AN35" s="302"/>
      <c r="AO35" s="303"/>
      <c r="AP35" s="31"/>
      <c r="AQ35" s="31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</row>
    <row r="42" spans="2:44" s="1" customFormat="1" ht="24.95" customHeight="1">
      <c r="B42" s="27"/>
      <c r="C42" s="20" t="s">
        <v>49</v>
      </c>
      <c r="AR42" s="27"/>
    </row>
    <row r="43" spans="2:44" s="1" customFormat="1" ht="6.95" customHeight="1">
      <c r="B43" s="27"/>
      <c r="AR43" s="27"/>
    </row>
    <row r="44" spans="2:44" s="3" customFormat="1" ht="12" customHeight="1">
      <c r="B44" s="39"/>
      <c r="C44" s="25" t="s">
        <v>13</v>
      </c>
      <c r="L44" s="3" t="str">
        <f>K5</f>
        <v>2409042</v>
      </c>
      <c r="AR44" s="39"/>
    </row>
    <row r="45" spans="2:44" s="4" customFormat="1" ht="36.950000000000003" customHeight="1">
      <c r="B45" s="40"/>
      <c r="C45" s="41" t="s">
        <v>15</v>
      </c>
      <c r="L45" s="296" t="str">
        <f>K6</f>
        <v>Stavební úprava místnosti 36 a místnosti WC muži v Nové budově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R45" s="40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5" t="s">
        <v>19</v>
      </c>
      <c r="L47" s="42" t="str">
        <f>IF(K8="","",K8)</f>
        <v xml:space="preserve">VŠE v Praze, ul. Ekonomická 957, Praha 4 </v>
      </c>
      <c r="AI47" s="25" t="s">
        <v>21</v>
      </c>
      <c r="AM47" s="298" t="str">
        <f>IF(AN8= "","",AN8)</f>
        <v>4. 9. 2024</v>
      </c>
      <c r="AN47" s="298"/>
      <c r="AR47" s="27"/>
    </row>
    <row r="48" spans="2:44" s="1" customFormat="1" ht="6.95" customHeight="1">
      <c r="B48" s="27"/>
      <c r="AR48" s="27"/>
    </row>
    <row r="49" spans="1:91" s="1" customFormat="1" ht="15.2" customHeight="1">
      <c r="B49" s="27"/>
      <c r="C49" s="25" t="s">
        <v>23</v>
      </c>
      <c r="L49" s="3" t="str">
        <f>IF(E11= "","",E11)</f>
        <v>Vysoká škola ekonomická v Praze</v>
      </c>
      <c r="AI49" s="25" t="s">
        <v>29</v>
      </c>
      <c r="AM49" s="299" t="str">
        <f>IF(E17="","",E17)</f>
        <v xml:space="preserve"> </v>
      </c>
      <c r="AN49" s="300"/>
      <c r="AO49" s="300"/>
      <c r="AP49" s="300"/>
      <c r="AR49" s="27"/>
      <c r="AS49" s="307" t="s">
        <v>50</v>
      </c>
      <c r="AT49" s="308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7"/>
      <c r="C50" s="25" t="s">
        <v>27</v>
      </c>
      <c r="L50" s="3" t="str">
        <f>IF(E14="","",E14)</f>
        <v xml:space="preserve"> </v>
      </c>
      <c r="AI50" s="25" t="s">
        <v>31</v>
      </c>
      <c r="AM50" s="299" t="str">
        <f>IF(E20="","",E20)</f>
        <v>Ing. Milan Dušek</v>
      </c>
      <c r="AN50" s="300"/>
      <c r="AO50" s="300"/>
      <c r="AP50" s="300"/>
      <c r="AR50" s="27"/>
      <c r="AS50" s="309"/>
      <c r="AT50" s="310"/>
      <c r="BD50" s="45"/>
    </row>
    <row r="51" spans="1:91" s="1" customFormat="1" ht="10.9" customHeight="1">
      <c r="B51" s="27"/>
      <c r="AR51" s="27"/>
      <c r="AS51" s="309"/>
      <c r="AT51" s="310"/>
      <c r="BD51" s="45"/>
    </row>
    <row r="52" spans="1:91" s="1" customFormat="1" ht="29.25" customHeight="1">
      <c r="B52" s="27"/>
      <c r="C52" s="311" t="s">
        <v>51</v>
      </c>
      <c r="D52" s="312"/>
      <c r="E52" s="312"/>
      <c r="F52" s="312"/>
      <c r="G52" s="312"/>
      <c r="H52" s="46"/>
      <c r="I52" s="313" t="s">
        <v>52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4" t="s">
        <v>53</v>
      </c>
      <c r="AH52" s="312"/>
      <c r="AI52" s="312"/>
      <c r="AJ52" s="312"/>
      <c r="AK52" s="312"/>
      <c r="AL52" s="312"/>
      <c r="AM52" s="312"/>
      <c r="AN52" s="313" t="s">
        <v>54</v>
      </c>
      <c r="AO52" s="312"/>
      <c r="AP52" s="312"/>
      <c r="AQ52" s="47" t="s">
        <v>55</v>
      </c>
      <c r="AR52" s="27"/>
      <c r="AS52" s="48" t="s">
        <v>56</v>
      </c>
      <c r="AT52" s="49" t="s">
        <v>57</v>
      </c>
      <c r="AU52" s="49" t="s">
        <v>58</v>
      </c>
      <c r="AV52" s="49" t="s">
        <v>59</v>
      </c>
      <c r="AW52" s="49" t="s">
        <v>60</v>
      </c>
      <c r="AX52" s="49" t="s">
        <v>61</v>
      </c>
      <c r="AY52" s="49" t="s">
        <v>62</v>
      </c>
      <c r="AZ52" s="49" t="s">
        <v>63</v>
      </c>
      <c r="BA52" s="49" t="s">
        <v>64</v>
      </c>
      <c r="BB52" s="49" t="s">
        <v>65</v>
      </c>
      <c r="BC52" s="49" t="s">
        <v>66</v>
      </c>
      <c r="BD52" s="50" t="s">
        <v>67</v>
      </c>
    </row>
    <row r="53" spans="1:91" s="1" customFormat="1" ht="10.9" customHeight="1">
      <c r="B53" s="27"/>
      <c r="AR53" s="27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2"/>
      <c r="C54" s="53" t="s">
        <v>68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305">
        <f>ROUND(SUM(AG55:AG58),2)</f>
        <v>0</v>
      </c>
      <c r="AH54" s="305"/>
      <c r="AI54" s="305"/>
      <c r="AJ54" s="305"/>
      <c r="AK54" s="305"/>
      <c r="AL54" s="305"/>
      <c r="AM54" s="305"/>
      <c r="AN54" s="306">
        <f>SUM(AG54,AT54)</f>
        <v>0</v>
      </c>
      <c r="AO54" s="306"/>
      <c r="AP54" s="306"/>
      <c r="AQ54" s="55" t="s">
        <v>3</v>
      </c>
      <c r="AR54" s="52"/>
      <c r="AS54" s="56">
        <f>ROUND(SUM(AS55:AS58),2)</f>
        <v>0</v>
      </c>
      <c r="AT54" s="57">
        <f>ROUND(SUM(AV54:AW54),2)</f>
        <v>0</v>
      </c>
      <c r="AU54" s="58">
        <f>ROUND(SUM(AU55:AU58),5)</f>
        <v>588.76414</v>
      </c>
      <c r="AV54" s="57">
        <f>ROUND(AZ54*L29,2)</f>
        <v>0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ROUND(SUM(AZ55:AZ58),2)</f>
        <v>0</v>
      </c>
      <c r="BA54" s="57">
        <f>ROUND(SUM(BA55:BA58),2)</f>
        <v>0</v>
      </c>
      <c r="BB54" s="57">
        <f>ROUND(SUM(BB55:BB58),2)</f>
        <v>0</v>
      </c>
      <c r="BC54" s="57">
        <f>ROUND(SUM(BC55:BC58),2)</f>
        <v>0</v>
      </c>
      <c r="BD54" s="59">
        <f>ROUND(SUM(BD55:BD58),2)</f>
        <v>0</v>
      </c>
      <c r="BS54" s="60" t="s">
        <v>69</v>
      </c>
      <c r="BT54" s="60" t="s">
        <v>70</v>
      </c>
      <c r="BU54" s="61" t="s">
        <v>71</v>
      </c>
      <c r="BV54" s="60" t="s">
        <v>72</v>
      </c>
      <c r="BW54" s="60" t="s">
        <v>5</v>
      </c>
      <c r="BX54" s="60" t="s">
        <v>73</v>
      </c>
      <c r="CL54" s="60" t="s">
        <v>3</v>
      </c>
    </row>
    <row r="55" spans="1:91" s="6" customFormat="1" ht="24.75" customHeight="1">
      <c r="A55" s="62" t="s">
        <v>74</v>
      </c>
      <c r="B55" s="63"/>
      <c r="C55" s="64"/>
      <c r="D55" s="295" t="s">
        <v>75</v>
      </c>
      <c r="E55" s="295"/>
      <c r="F55" s="295"/>
      <c r="G55" s="295"/>
      <c r="H55" s="295"/>
      <c r="I55" s="65"/>
      <c r="J55" s="295" t="s">
        <v>76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3">
        <f>'01 - Stavebně architekton...'!J30</f>
        <v>0</v>
      </c>
      <c r="AH55" s="294"/>
      <c r="AI55" s="294"/>
      <c r="AJ55" s="294"/>
      <c r="AK55" s="294"/>
      <c r="AL55" s="294"/>
      <c r="AM55" s="294"/>
      <c r="AN55" s="293">
        <f>SUM(AG55,AT55)</f>
        <v>0</v>
      </c>
      <c r="AO55" s="294"/>
      <c r="AP55" s="294"/>
      <c r="AQ55" s="66" t="s">
        <v>77</v>
      </c>
      <c r="AR55" s="63"/>
      <c r="AS55" s="67">
        <v>0</v>
      </c>
      <c r="AT55" s="68">
        <f>ROUND(SUM(AV55:AW55),2)</f>
        <v>0</v>
      </c>
      <c r="AU55" s="69">
        <f>'01 - Stavebně architekton...'!P90</f>
        <v>109.35932799999999</v>
      </c>
      <c r="AV55" s="68">
        <f>'01 - Stavebně architekton...'!J33</f>
        <v>0</v>
      </c>
      <c r="AW55" s="68">
        <f>'01 - Stavebně architekton...'!J34</f>
        <v>0</v>
      </c>
      <c r="AX55" s="68">
        <f>'01 - Stavebně architekton...'!J35</f>
        <v>0</v>
      </c>
      <c r="AY55" s="68">
        <f>'01 - Stavebně architekton...'!J36</f>
        <v>0</v>
      </c>
      <c r="AZ55" s="68">
        <f>'01 - Stavebně architekton...'!F33</f>
        <v>0</v>
      </c>
      <c r="BA55" s="68">
        <f>'01 - Stavebně architekton...'!F34</f>
        <v>0</v>
      </c>
      <c r="BB55" s="68">
        <f>'01 - Stavebně architekton...'!F35</f>
        <v>0</v>
      </c>
      <c r="BC55" s="68">
        <f>'01 - Stavebně architekton...'!F36</f>
        <v>0</v>
      </c>
      <c r="BD55" s="70">
        <f>'01 - Stavebně architekton...'!F37</f>
        <v>0</v>
      </c>
      <c r="BT55" s="71" t="s">
        <v>78</v>
      </c>
      <c r="BV55" s="71" t="s">
        <v>72</v>
      </c>
      <c r="BW55" s="71" t="s">
        <v>79</v>
      </c>
      <c r="BX55" s="71" t="s">
        <v>5</v>
      </c>
      <c r="CL55" s="71" t="s">
        <v>3</v>
      </c>
      <c r="CM55" s="71" t="s">
        <v>80</v>
      </c>
    </row>
    <row r="56" spans="1:91" s="6" customFormat="1" ht="16.5" customHeight="1">
      <c r="A56" s="62" t="s">
        <v>74</v>
      </c>
      <c r="B56" s="63"/>
      <c r="C56" s="64"/>
      <c r="D56" s="295" t="s">
        <v>81</v>
      </c>
      <c r="E56" s="295"/>
      <c r="F56" s="295"/>
      <c r="G56" s="295"/>
      <c r="H56" s="295"/>
      <c r="I56" s="65"/>
      <c r="J56" s="295" t="s">
        <v>82</v>
      </c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3">
        <f>'02 - stav. arch. řešení-WC'!J30</f>
        <v>0</v>
      </c>
      <c r="AH56" s="294"/>
      <c r="AI56" s="294"/>
      <c r="AJ56" s="294"/>
      <c r="AK56" s="294"/>
      <c r="AL56" s="294"/>
      <c r="AM56" s="294"/>
      <c r="AN56" s="293">
        <f>SUM(AG56,AT56)</f>
        <v>0</v>
      </c>
      <c r="AO56" s="294"/>
      <c r="AP56" s="294"/>
      <c r="AQ56" s="66" t="s">
        <v>77</v>
      </c>
      <c r="AR56" s="63"/>
      <c r="AS56" s="67">
        <v>0</v>
      </c>
      <c r="AT56" s="68">
        <f>ROUND(SUM(AV56:AW56),2)</f>
        <v>0</v>
      </c>
      <c r="AU56" s="69">
        <f>'02 - stav. arch. řešení-WC'!P93</f>
        <v>252.16881099999998</v>
      </c>
      <c r="AV56" s="68">
        <f>'02 - stav. arch. řešení-WC'!J33</f>
        <v>0</v>
      </c>
      <c r="AW56" s="68">
        <f>'02 - stav. arch. řešení-WC'!J34</f>
        <v>0</v>
      </c>
      <c r="AX56" s="68">
        <f>'02 - stav. arch. řešení-WC'!J35</f>
        <v>0</v>
      </c>
      <c r="AY56" s="68">
        <f>'02 - stav. arch. řešení-WC'!J36</f>
        <v>0</v>
      </c>
      <c r="AZ56" s="68">
        <f>'02 - stav. arch. řešení-WC'!F33</f>
        <v>0</v>
      </c>
      <c r="BA56" s="68">
        <f>'02 - stav. arch. řešení-WC'!F34</f>
        <v>0</v>
      </c>
      <c r="BB56" s="68">
        <f>'02 - stav. arch. řešení-WC'!F35</f>
        <v>0</v>
      </c>
      <c r="BC56" s="68">
        <f>'02 - stav. arch. řešení-WC'!F36</f>
        <v>0</v>
      </c>
      <c r="BD56" s="70">
        <f>'02 - stav. arch. řešení-WC'!F37</f>
        <v>0</v>
      </c>
      <c r="BT56" s="71" t="s">
        <v>78</v>
      </c>
      <c r="BV56" s="71" t="s">
        <v>72</v>
      </c>
      <c r="BW56" s="71" t="s">
        <v>83</v>
      </c>
      <c r="BX56" s="71" t="s">
        <v>5</v>
      </c>
      <c r="CL56" s="71" t="s">
        <v>3</v>
      </c>
      <c r="CM56" s="71" t="s">
        <v>80</v>
      </c>
    </row>
    <row r="57" spans="1:91" s="6" customFormat="1" ht="16.5" customHeight="1">
      <c r="A57" s="62" t="s">
        <v>74</v>
      </c>
      <c r="B57" s="63"/>
      <c r="C57" s="64"/>
      <c r="D57" s="295" t="s">
        <v>84</v>
      </c>
      <c r="E57" s="295"/>
      <c r="F57" s="295"/>
      <c r="G57" s="295"/>
      <c r="H57" s="295"/>
      <c r="I57" s="65"/>
      <c r="J57" s="295" t="s">
        <v>85</v>
      </c>
      <c r="K57" s="295"/>
      <c r="L57" s="295"/>
      <c r="M57" s="295"/>
      <c r="N57" s="295"/>
      <c r="O57" s="295"/>
      <c r="P57" s="295"/>
      <c r="Q57" s="295"/>
      <c r="R57" s="295"/>
      <c r="S57" s="295"/>
      <c r="T57" s="295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3">
        <f>'03 - Elektro'!J30</f>
        <v>0</v>
      </c>
      <c r="AH57" s="294"/>
      <c r="AI57" s="294"/>
      <c r="AJ57" s="294"/>
      <c r="AK57" s="294"/>
      <c r="AL57" s="294"/>
      <c r="AM57" s="294"/>
      <c r="AN57" s="293">
        <f>SUM(AG57,AT57)</f>
        <v>0</v>
      </c>
      <c r="AO57" s="294"/>
      <c r="AP57" s="294"/>
      <c r="AQ57" s="66" t="s">
        <v>77</v>
      </c>
      <c r="AR57" s="63"/>
      <c r="AS57" s="67">
        <v>0</v>
      </c>
      <c r="AT57" s="68">
        <f>ROUND(SUM(AV57:AW57),2)</f>
        <v>0</v>
      </c>
      <c r="AU57" s="69">
        <f>'03 - Elektro'!P85</f>
        <v>227.23599999999999</v>
      </c>
      <c r="AV57" s="68">
        <f>'03 - Elektro'!J33</f>
        <v>0</v>
      </c>
      <c r="AW57" s="68">
        <f>'03 - Elektro'!J34</f>
        <v>0</v>
      </c>
      <c r="AX57" s="68">
        <f>'03 - Elektro'!J35</f>
        <v>0</v>
      </c>
      <c r="AY57" s="68">
        <f>'03 - Elektro'!J36</f>
        <v>0</v>
      </c>
      <c r="AZ57" s="68">
        <f>'03 - Elektro'!F33</f>
        <v>0</v>
      </c>
      <c r="BA57" s="68">
        <f>'03 - Elektro'!F34</f>
        <v>0</v>
      </c>
      <c r="BB57" s="68">
        <f>'03 - Elektro'!F35</f>
        <v>0</v>
      </c>
      <c r="BC57" s="68">
        <f>'03 - Elektro'!F36</f>
        <v>0</v>
      </c>
      <c r="BD57" s="70">
        <f>'03 - Elektro'!F37</f>
        <v>0</v>
      </c>
      <c r="BT57" s="71" t="s">
        <v>78</v>
      </c>
      <c r="BV57" s="71" t="s">
        <v>72</v>
      </c>
      <c r="BW57" s="71" t="s">
        <v>86</v>
      </c>
      <c r="BX57" s="71" t="s">
        <v>5</v>
      </c>
      <c r="CL57" s="71" t="s">
        <v>3</v>
      </c>
      <c r="CM57" s="71" t="s">
        <v>80</v>
      </c>
    </row>
    <row r="58" spans="1:91" s="6" customFormat="1" ht="16.5" customHeight="1">
      <c r="A58" s="62" t="s">
        <v>74</v>
      </c>
      <c r="B58" s="63"/>
      <c r="C58" s="64"/>
      <c r="D58" s="295" t="s">
        <v>87</v>
      </c>
      <c r="E58" s="295"/>
      <c r="F58" s="295"/>
      <c r="G58" s="295"/>
      <c r="H58" s="295"/>
      <c r="I58" s="65"/>
      <c r="J58" s="295" t="s">
        <v>88</v>
      </c>
      <c r="K58" s="295"/>
      <c r="L58" s="295"/>
      <c r="M58" s="295"/>
      <c r="N58" s="295"/>
      <c r="O58" s="295"/>
      <c r="P58" s="295"/>
      <c r="Q58" s="295"/>
      <c r="R58" s="295"/>
      <c r="S58" s="295"/>
      <c r="T58" s="295"/>
      <c r="U58" s="295"/>
      <c r="V58" s="295"/>
      <c r="W58" s="295"/>
      <c r="X58" s="295"/>
      <c r="Y58" s="295"/>
      <c r="Z58" s="295"/>
      <c r="AA58" s="295"/>
      <c r="AB58" s="295"/>
      <c r="AC58" s="295"/>
      <c r="AD58" s="295"/>
      <c r="AE58" s="295"/>
      <c r="AF58" s="295"/>
      <c r="AG58" s="293">
        <f>'04 - VRN'!J30</f>
        <v>0</v>
      </c>
      <c r="AH58" s="294"/>
      <c r="AI58" s="294"/>
      <c r="AJ58" s="294"/>
      <c r="AK58" s="294"/>
      <c r="AL58" s="294"/>
      <c r="AM58" s="294"/>
      <c r="AN58" s="293">
        <f>SUM(AG58,AT58)</f>
        <v>0</v>
      </c>
      <c r="AO58" s="294"/>
      <c r="AP58" s="294"/>
      <c r="AQ58" s="66" t="s">
        <v>89</v>
      </c>
      <c r="AR58" s="63"/>
      <c r="AS58" s="72">
        <v>0</v>
      </c>
      <c r="AT58" s="73">
        <f>ROUND(SUM(AV58:AW58),2)</f>
        <v>0</v>
      </c>
      <c r="AU58" s="74">
        <f>'04 - VRN'!P82</f>
        <v>0</v>
      </c>
      <c r="AV58" s="73">
        <f>'04 - VRN'!J33</f>
        <v>0</v>
      </c>
      <c r="AW58" s="73">
        <f>'04 - VRN'!J34</f>
        <v>0</v>
      </c>
      <c r="AX58" s="73">
        <f>'04 - VRN'!J35</f>
        <v>0</v>
      </c>
      <c r="AY58" s="73">
        <f>'04 - VRN'!J36</f>
        <v>0</v>
      </c>
      <c r="AZ58" s="73">
        <f>'04 - VRN'!F33</f>
        <v>0</v>
      </c>
      <c r="BA58" s="73">
        <f>'04 - VRN'!F34</f>
        <v>0</v>
      </c>
      <c r="BB58" s="73">
        <f>'04 - VRN'!F35</f>
        <v>0</v>
      </c>
      <c r="BC58" s="73">
        <f>'04 - VRN'!F36</f>
        <v>0</v>
      </c>
      <c r="BD58" s="75">
        <f>'04 - VRN'!F37</f>
        <v>0</v>
      </c>
      <c r="BT58" s="71" t="s">
        <v>78</v>
      </c>
      <c r="BV58" s="71" t="s">
        <v>72</v>
      </c>
      <c r="BW58" s="71" t="s">
        <v>90</v>
      </c>
      <c r="BX58" s="71" t="s">
        <v>5</v>
      </c>
      <c r="CL58" s="71" t="s">
        <v>3</v>
      </c>
      <c r="CM58" s="71" t="s">
        <v>80</v>
      </c>
    </row>
    <row r="59" spans="1:91" s="1" customFormat="1" ht="30" customHeight="1">
      <c r="B59" s="27"/>
      <c r="AR59" s="27"/>
    </row>
    <row r="60" spans="1:91" s="1" customFormat="1" ht="6.95" customHeight="1"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27"/>
    </row>
  </sheetData>
  <mergeCells count="53">
    <mergeCell ref="AS49:AT51"/>
    <mergeCell ref="AM50:AP50"/>
    <mergeCell ref="C52:G52"/>
    <mergeCell ref="AN52:AP52"/>
    <mergeCell ref="AG52:AM52"/>
    <mergeCell ref="I52:AF52"/>
    <mergeCell ref="D58:H58"/>
    <mergeCell ref="J57:AF57"/>
    <mergeCell ref="AG57:AM57"/>
    <mergeCell ref="D57:H57"/>
    <mergeCell ref="AN57:AP57"/>
    <mergeCell ref="AG54:AM54"/>
    <mergeCell ref="AN54:AP54"/>
    <mergeCell ref="J56:AF56"/>
    <mergeCell ref="D56:H56"/>
    <mergeCell ref="AN56:AP56"/>
    <mergeCell ref="AG56:AM56"/>
    <mergeCell ref="AN55:AP55"/>
    <mergeCell ref="D55:H55"/>
    <mergeCell ref="AG55:AM55"/>
    <mergeCell ref="J55:AF55"/>
    <mergeCell ref="W28:AE28"/>
    <mergeCell ref="AK28:AO28"/>
    <mergeCell ref="AN58:AP58"/>
    <mergeCell ref="AG58:AM58"/>
    <mergeCell ref="J58:AF58"/>
    <mergeCell ref="L45:AO45"/>
    <mergeCell ref="AM47:AN47"/>
    <mergeCell ref="AM49:AP49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AR2:BE2"/>
    <mergeCell ref="E24:AK24"/>
    <mergeCell ref="L33:P33"/>
    <mergeCell ref="W33:AE33"/>
    <mergeCell ref="AK33:AO33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</mergeCells>
  <hyperlinks>
    <hyperlink ref="A55" location="'01 - Stavebně architekton...'!C2" display="/" xr:uid="{00000000-0004-0000-0000-000000000000}"/>
    <hyperlink ref="A56" location="'02 - stav. arch. řešení-WC'!C2" display="/" xr:uid="{00000000-0004-0000-0000-000001000000}"/>
    <hyperlink ref="A57" location="'03 - Elektro'!C2" display="/" xr:uid="{00000000-0004-0000-0000-000002000000}"/>
    <hyperlink ref="A58" location="'04 - VR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6"/>
  <sheetViews>
    <sheetView showGridLines="0" topLeftCell="A89" workbookViewId="0">
      <selection activeCell="F134" sqref="F1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42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243"/>
      <c r="J3" s="18"/>
      <c r="K3" s="18"/>
      <c r="L3" s="19"/>
      <c r="AT3" s="16" t="s">
        <v>80</v>
      </c>
    </row>
    <row r="4" spans="2:46" ht="24.95" customHeight="1">
      <c r="B4" s="19"/>
      <c r="D4" s="20" t="s">
        <v>91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6" t="str">
        <f>'Rekapitulace stavby'!K6</f>
        <v>Stavební úprava místnosti 36 a místnosti WC muži v Nové budově</v>
      </c>
      <c r="F7" s="317"/>
      <c r="G7" s="317"/>
      <c r="H7" s="317"/>
      <c r="L7" s="19"/>
    </row>
    <row r="8" spans="2:46" s="1" customFormat="1" ht="12" customHeight="1">
      <c r="B8" s="27"/>
      <c r="D8" s="25" t="s">
        <v>92</v>
      </c>
      <c r="I8" s="244"/>
      <c r="L8" s="27"/>
    </row>
    <row r="9" spans="2:46" s="1" customFormat="1" ht="16.5" customHeight="1">
      <c r="B9" s="27"/>
      <c r="E9" s="296" t="s">
        <v>93</v>
      </c>
      <c r="F9" s="315"/>
      <c r="G9" s="315"/>
      <c r="H9" s="315"/>
      <c r="I9" s="244"/>
      <c r="L9" s="27"/>
    </row>
    <row r="10" spans="2:46" s="1" customFormat="1">
      <c r="B10" s="27"/>
      <c r="I10" s="244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45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45" t="s">
        <v>21</v>
      </c>
      <c r="J12" s="260" t="str">
        <f>'Rekapitulace stavby'!AN8</f>
        <v>4. 9. 2024</v>
      </c>
      <c r="L12" s="27"/>
    </row>
    <row r="13" spans="2:46" s="1" customFormat="1" ht="10.9" customHeight="1">
      <c r="B13" s="27"/>
      <c r="I13" s="244"/>
      <c r="L13" s="27"/>
    </row>
    <row r="14" spans="2:46" s="1" customFormat="1" ht="12" customHeight="1">
      <c r="B14" s="27"/>
      <c r="D14" s="25" t="s">
        <v>23</v>
      </c>
      <c r="I14" s="245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45" t="s">
        <v>26</v>
      </c>
      <c r="J15" s="23" t="s">
        <v>3</v>
      </c>
      <c r="L15" s="27"/>
    </row>
    <row r="16" spans="2:46" s="1" customFormat="1" ht="6.95" customHeight="1">
      <c r="B16" s="27"/>
      <c r="I16" s="244"/>
      <c r="L16" s="27"/>
    </row>
    <row r="17" spans="2:12" s="1" customFormat="1" ht="12" customHeight="1">
      <c r="B17" s="27"/>
      <c r="D17" s="25" t="s">
        <v>27</v>
      </c>
      <c r="I17" s="245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87" t="str">
        <f>'Rekapitulace stavby'!E14</f>
        <v xml:space="preserve"> </v>
      </c>
      <c r="F18" s="287"/>
      <c r="G18" s="287"/>
      <c r="H18" s="287"/>
      <c r="I18" s="245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44"/>
      <c r="L19" s="27"/>
    </row>
    <row r="20" spans="2:12" s="1" customFormat="1" ht="12" customHeight="1">
      <c r="B20" s="27"/>
      <c r="D20" s="25" t="s">
        <v>29</v>
      </c>
      <c r="I20" s="245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45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44"/>
      <c r="L22" s="27"/>
    </row>
    <row r="23" spans="2:12" s="1" customFormat="1" ht="12" customHeight="1">
      <c r="B23" s="27"/>
      <c r="D23" s="25" t="s">
        <v>31</v>
      </c>
      <c r="I23" s="245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45" t="s">
        <v>26</v>
      </c>
      <c r="J24" s="23" t="s">
        <v>3</v>
      </c>
      <c r="L24" s="27"/>
    </row>
    <row r="25" spans="2:12" s="1" customFormat="1" ht="6.95" customHeight="1">
      <c r="B25" s="27"/>
      <c r="I25" s="244"/>
      <c r="L25" s="27"/>
    </row>
    <row r="26" spans="2:12" s="1" customFormat="1" ht="12" customHeight="1">
      <c r="B26" s="27"/>
      <c r="D26" s="25" t="s">
        <v>33</v>
      </c>
      <c r="I26" s="244"/>
      <c r="L26" s="27"/>
    </row>
    <row r="27" spans="2:12" s="7" customFormat="1" ht="16.5" customHeight="1">
      <c r="B27" s="77"/>
      <c r="E27" s="289" t="s">
        <v>3</v>
      </c>
      <c r="F27" s="289"/>
      <c r="G27" s="289"/>
      <c r="H27" s="289"/>
      <c r="I27" s="246"/>
      <c r="L27" s="77"/>
    </row>
    <row r="28" spans="2:12" s="1" customFormat="1" ht="6.95" customHeight="1">
      <c r="B28" s="27"/>
      <c r="I28" s="244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47"/>
      <c r="J29" s="43"/>
      <c r="K29" s="43"/>
      <c r="L29" s="27"/>
    </row>
    <row r="30" spans="2:12" s="1" customFormat="1" ht="25.35" customHeight="1">
      <c r="B30" s="27"/>
      <c r="D30" s="206" t="s">
        <v>36</v>
      </c>
      <c r="I30" s="244"/>
      <c r="J30" s="261">
        <f>ROUND(J90,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47"/>
      <c r="J31" s="43"/>
      <c r="K31" s="43"/>
      <c r="L31" s="27"/>
    </row>
    <row r="32" spans="2:12" s="1" customFormat="1" ht="14.45" customHeight="1">
      <c r="B32" s="27"/>
      <c r="F32" s="207" t="s">
        <v>38</v>
      </c>
      <c r="I32" s="248" t="s">
        <v>37</v>
      </c>
      <c r="J32" s="207" t="s">
        <v>39</v>
      </c>
      <c r="L32" s="27"/>
    </row>
    <row r="33" spans="2:12" s="1" customFormat="1" ht="14.45" customHeight="1">
      <c r="B33" s="27"/>
      <c r="D33" s="208" t="s">
        <v>40</v>
      </c>
      <c r="E33" s="25" t="s">
        <v>41</v>
      </c>
      <c r="F33" s="209">
        <f>ROUND((SUM(BE90:BE175)),  2)</f>
        <v>0</v>
      </c>
      <c r="I33" s="249">
        <v>0.21</v>
      </c>
      <c r="J33" s="209">
        <f>ROUND(((SUM(BE90:BE175))*I33),  2)</f>
        <v>0</v>
      </c>
      <c r="L33" s="27"/>
    </row>
    <row r="34" spans="2:12" s="1" customFormat="1" ht="14.45" customHeight="1">
      <c r="B34" s="27"/>
      <c r="E34" s="25" t="s">
        <v>42</v>
      </c>
      <c r="F34" s="209">
        <f>ROUND((SUM(BF90:BF175)),  2)</f>
        <v>0</v>
      </c>
      <c r="I34" s="249">
        <v>0.12</v>
      </c>
      <c r="J34" s="209">
        <f>ROUND(((SUM(BF90:BF175))*I34),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09">
        <f>ROUND((SUM(BG90:BG175)),  2)</f>
        <v>0</v>
      </c>
      <c r="I35" s="249">
        <v>0.21</v>
      </c>
      <c r="J35" s="209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09">
        <f>ROUND((SUM(BH90:BH175)),  2)</f>
        <v>0</v>
      </c>
      <c r="I36" s="249">
        <v>0.12</v>
      </c>
      <c r="J36" s="209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09">
        <f>ROUND((SUM(BI90:BI175)),  2)</f>
        <v>0</v>
      </c>
      <c r="I37" s="249">
        <v>0</v>
      </c>
      <c r="J37" s="209">
        <f>0</f>
        <v>0</v>
      </c>
      <c r="L37" s="27"/>
    </row>
    <row r="38" spans="2:12" s="1" customFormat="1" ht="6.95" customHeight="1">
      <c r="B38" s="27"/>
      <c r="I38" s="244"/>
      <c r="L38" s="27"/>
    </row>
    <row r="39" spans="2:12" s="1" customFormat="1" ht="25.35" customHeight="1">
      <c r="B39" s="27"/>
      <c r="C39" s="210"/>
      <c r="D39" s="211" t="s">
        <v>46</v>
      </c>
      <c r="E39" s="46"/>
      <c r="F39" s="46"/>
      <c r="G39" s="212" t="s">
        <v>47</v>
      </c>
      <c r="H39" s="213" t="s">
        <v>48</v>
      </c>
      <c r="I39" s="250"/>
      <c r="J39" s="262">
        <f>SUM(J30:J37)</f>
        <v>0</v>
      </c>
      <c r="K39" s="263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51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52"/>
      <c r="J44" s="38"/>
      <c r="K44" s="38"/>
      <c r="L44" s="27"/>
    </row>
    <row r="45" spans="2:12" s="1" customFormat="1" ht="24.95" customHeight="1">
      <c r="B45" s="27"/>
      <c r="C45" s="20" t="s">
        <v>94</v>
      </c>
      <c r="I45" s="244"/>
      <c r="L45" s="27"/>
    </row>
    <row r="46" spans="2:12" s="1" customFormat="1" ht="6.95" customHeight="1">
      <c r="B46" s="27"/>
      <c r="I46" s="244"/>
      <c r="L46" s="27"/>
    </row>
    <row r="47" spans="2:12" s="1" customFormat="1" ht="12" customHeight="1">
      <c r="B47" s="27"/>
      <c r="C47" s="25" t="s">
        <v>15</v>
      </c>
      <c r="I47" s="244"/>
      <c r="L47" s="27"/>
    </row>
    <row r="48" spans="2:12" s="1" customFormat="1" ht="16.5" customHeight="1">
      <c r="B48" s="27"/>
      <c r="E48" s="316" t="str">
        <f>E7</f>
        <v>Stavební úprava místnosti 36 a místnosti WC muži v Nové budově</v>
      </c>
      <c r="F48" s="317"/>
      <c r="G48" s="317"/>
      <c r="H48" s="317"/>
      <c r="I48" s="244"/>
      <c r="L48" s="27"/>
    </row>
    <row r="49" spans="2:47" s="1" customFormat="1" ht="12" customHeight="1">
      <c r="B49" s="27"/>
      <c r="C49" s="25" t="s">
        <v>92</v>
      </c>
      <c r="I49" s="244"/>
      <c r="L49" s="27"/>
    </row>
    <row r="50" spans="2:47" s="1" customFormat="1" ht="16.5" customHeight="1">
      <c r="B50" s="27"/>
      <c r="E50" s="296" t="str">
        <f>E9</f>
        <v>01 - Stavebně architektonické řešení- místnost 36</v>
      </c>
      <c r="F50" s="315"/>
      <c r="G50" s="315"/>
      <c r="H50" s="315"/>
      <c r="I50" s="244"/>
      <c r="L50" s="27"/>
    </row>
    <row r="51" spans="2:47" s="1" customFormat="1" ht="6.95" customHeight="1">
      <c r="B51" s="27"/>
      <c r="I51" s="244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45" t="s">
        <v>21</v>
      </c>
      <c r="J52" s="260" t="str">
        <f>IF(J12="","",J12)</f>
        <v>4. 9. 2024</v>
      </c>
      <c r="L52" s="27"/>
    </row>
    <row r="53" spans="2:47" s="1" customFormat="1" ht="6.95" customHeight="1">
      <c r="B53" s="27"/>
      <c r="I53" s="244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45" t="s">
        <v>29</v>
      </c>
      <c r="J54" s="264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45" t="s">
        <v>31</v>
      </c>
      <c r="J55" s="264" t="str">
        <f>E24</f>
        <v>Ing. Milan Dušek</v>
      </c>
      <c r="L55" s="27"/>
    </row>
    <row r="56" spans="2:47" s="1" customFormat="1" ht="10.35" customHeight="1">
      <c r="B56" s="27"/>
      <c r="I56" s="244"/>
      <c r="L56" s="27"/>
    </row>
    <row r="57" spans="2:47" s="1" customFormat="1" ht="29.25" customHeight="1">
      <c r="B57" s="27"/>
      <c r="C57" s="214" t="s">
        <v>95</v>
      </c>
      <c r="D57" s="210"/>
      <c r="E57" s="210"/>
      <c r="F57" s="210"/>
      <c r="G57" s="210"/>
      <c r="H57" s="210"/>
      <c r="I57" s="253"/>
      <c r="J57" s="265" t="s">
        <v>96</v>
      </c>
      <c r="K57" s="210"/>
      <c r="L57" s="27"/>
    </row>
    <row r="58" spans="2:47" s="1" customFormat="1" ht="10.35" customHeight="1">
      <c r="B58" s="27"/>
      <c r="I58" s="244"/>
      <c r="L58" s="27"/>
    </row>
    <row r="59" spans="2:47" s="1" customFormat="1" ht="22.9" customHeight="1">
      <c r="B59" s="27"/>
      <c r="C59" s="215" t="s">
        <v>68</v>
      </c>
      <c r="I59" s="244"/>
      <c r="J59" s="261">
        <f>J90</f>
        <v>0</v>
      </c>
      <c r="L59" s="27"/>
      <c r="AU59" s="16" t="s">
        <v>97</v>
      </c>
    </row>
    <row r="60" spans="2:47" s="8" customFormat="1" ht="24.95" customHeight="1">
      <c r="B60" s="78"/>
      <c r="D60" s="216" t="s">
        <v>98</v>
      </c>
      <c r="E60" s="217"/>
      <c r="F60" s="217"/>
      <c r="G60" s="217"/>
      <c r="H60" s="217"/>
      <c r="I60" s="254"/>
      <c r="J60" s="266">
        <f>J91</f>
        <v>0</v>
      </c>
      <c r="L60" s="78"/>
    </row>
    <row r="61" spans="2:47" s="9" customFormat="1" ht="19.899999999999999" customHeight="1">
      <c r="B61" s="79"/>
      <c r="D61" s="218" t="s">
        <v>99</v>
      </c>
      <c r="E61" s="219"/>
      <c r="F61" s="219"/>
      <c r="G61" s="219"/>
      <c r="H61" s="219"/>
      <c r="I61" s="255"/>
      <c r="J61" s="267">
        <f>J92</f>
        <v>0</v>
      </c>
      <c r="L61" s="79"/>
    </row>
    <row r="62" spans="2:47" s="9" customFormat="1" ht="19.899999999999999" customHeight="1">
      <c r="B62" s="79"/>
      <c r="D62" s="218" t="s">
        <v>100</v>
      </c>
      <c r="E62" s="219"/>
      <c r="F62" s="219"/>
      <c r="G62" s="219"/>
      <c r="H62" s="219"/>
      <c r="I62" s="255"/>
      <c r="J62" s="267">
        <f>J96</f>
        <v>0</v>
      </c>
      <c r="L62" s="79"/>
    </row>
    <row r="63" spans="2:47" s="9" customFormat="1" ht="19.899999999999999" customHeight="1">
      <c r="B63" s="79"/>
      <c r="D63" s="218" t="s">
        <v>101</v>
      </c>
      <c r="E63" s="219"/>
      <c r="F63" s="219"/>
      <c r="G63" s="219"/>
      <c r="H63" s="219"/>
      <c r="I63" s="255"/>
      <c r="J63" s="267">
        <f>J105</f>
        <v>0</v>
      </c>
      <c r="L63" s="79"/>
    </row>
    <row r="64" spans="2:47" s="8" customFormat="1" ht="24.95" customHeight="1">
      <c r="B64" s="78"/>
      <c r="D64" s="216" t="s">
        <v>102</v>
      </c>
      <c r="E64" s="217"/>
      <c r="F64" s="217"/>
      <c r="G64" s="217"/>
      <c r="H64" s="217"/>
      <c r="I64" s="254"/>
      <c r="J64" s="266">
        <f>J114</f>
        <v>0</v>
      </c>
      <c r="L64" s="78"/>
    </row>
    <row r="65" spans="2:12" s="9" customFormat="1" ht="19.899999999999999" customHeight="1">
      <c r="B65" s="79"/>
      <c r="D65" s="218" t="s">
        <v>103</v>
      </c>
      <c r="E65" s="219"/>
      <c r="F65" s="219"/>
      <c r="G65" s="219"/>
      <c r="H65" s="219"/>
      <c r="I65" s="255"/>
      <c r="J65" s="267">
        <f>J115</f>
        <v>0</v>
      </c>
      <c r="L65" s="79"/>
    </row>
    <row r="66" spans="2:12" s="9" customFormat="1" ht="19.899999999999999" customHeight="1">
      <c r="B66" s="79"/>
      <c r="D66" s="218" t="s">
        <v>104</v>
      </c>
      <c r="E66" s="219"/>
      <c r="F66" s="219"/>
      <c r="G66" s="219"/>
      <c r="H66" s="219"/>
      <c r="I66" s="255"/>
      <c r="J66" s="267">
        <f>J124</f>
        <v>0</v>
      </c>
      <c r="L66" s="79"/>
    </row>
    <row r="67" spans="2:12" s="9" customFormat="1" ht="19.899999999999999" customHeight="1">
      <c r="B67" s="79"/>
      <c r="D67" s="218" t="s">
        <v>105</v>
      </c>
      <c r="E67" s="219"/>
      <c r="F67" s="219"/>
      <c r="G67" s="219"/>
      <c r="H67" s="219"/>
      <c r="I67" s="255"/>
      <c r="J67" s="267">
        <f>J130</f>
        <v>0</v>
      </c>
      <c r="L67" s="79"/>
    </row>
    <row r="68" spans="2:12" s="9" customFormat="1" ht="19.899999999999999" customHeight="1">
      <c r="B68" s="79"/>
      <c r="D68" s="218" t="s">
        <v>106</v>
      </c>
      <c r="E68" s="219"/>
      <c r="F68" s="219"/>
      <c r="G68" s="219"/>
      <c r="H68" s="219"/>
      <c r="I68" s="255"/>
      <c r="J68" s="267">
        <f>J139</f>
        <v>0</v>
      </c>
      <c r="L68" s="79"/>
    </row>
    <row r="69" spans="2:12" s="9" customFormat="1" ht="19.899999999999999" customHeight="1">
      <c r="B69" s="79"/>
      <c r="D69" s="218" t="s">
        <v>107</v>
      </c>
      <c r="E69" s="219"/>
      <c r="F69" s="219"/>
      <c r="G69" s="219"/>
      <c r="H69" s="219"/>
      <c r="I69" s="255"/>
      <c r="J69" s="267">
        <f>J166</f>
        <v>0</v>
      </c>
      <c r="L69" s="79"/>
    </row>
    <row r="70" spans="2:12" s="9" customFormat="1" ht="19.899999999999999" customHeight="1">
      <c r="B70" s="79"/>
      <c r="D70" s="218" t="s">
        <v>108</v>
      </c>
      <c r="E70" s="219"/>
      <c r="F70" s="219"/>
      <c r="G70" s="219"/>
      <c r="H70" s="219"/>
      <c r="I70" s="255"/>
      <c r="J70" s="267">
        <f>J174</f>
        <v>0</v>
      </c>
      <c r="L70" s="79"/>
    </row>
    <row r="71" spans="2:12" s="1" customFormat="1" ht="21.75" customHeight="1">
      <c r="B71" s="27"/>
      <c r="I71" s="244"/>
      <c r="L71" s="27"/>
    </row>
    <row r="72" spans="2:12" s="1" customFormat="1" ht="6.95" customHeight="1">
      <c r="B72" s="35"/>
      <c r="C72" s="36"/>
      <c r="D72" s="36"/>
      <c r="E72" s="36"/>
      <c r="F72" s="36"/>
      <c r="G72" s="36"/>
      <c r="H72" s="36"/>
      <c r="I72" s="251"/>
      <c r="J72" s="36"/>
      <c r="K72" s="36"/>
      <c r="L72" s="27"/>
    </row>
    <row r="76" spans="2:12" s="1" customFormat="1" ht="6.95" customHeight="1">
      <c r="B76" s="37"/>
      <c r="C76" s="38"/>
      <c r="D76" s="38"/>
      <c r="E76" s="38"/>
      <c r="F76" s="38"/>
      <c r="G76" s="38"/>
      <c r="H76" s="38"/>
      <c r="I76" s="252"/>
      <c r="J76" s="38"/>
      <c r="K76" s="38"/>
      <c r="L76" s="27"/>
    </row>
    <row r="77" spans="2:12" s="1" customFormat="1" ht="24.95" customHeight="1">
      <c r="B77" s="27"/>
      <c r="C77" s="20" t="s">
        <v>109</v>
      </c>
      <c r="I77" s="244"/>
      <c r="L77" s="27"/>
    </row>
    <row r="78" spans="2:12" s="1" customFormat="1" ht="6.95" customHeight="1">
      <c r="B78" s="27"/>
      <c r="I78" s="244"/>
      <c r="L78" s="27"/>
    </row>
    <row r="79" spans="2:12" s="1" customFormat="1" ht="12" customHeight="1">
      <c r="B79" s="27"/>
      <c r="C79" s="25" t="s">
        <v>15</v>
      </c>
      <c r="I79" s="244"/>
      <c r="L79" s="27"/>
    </row>
    <row r="80" spans="2:12" s="1" customFormat="1" ht="16.5" customHeight="1">
      <c r="B80" s="27"/>
      <c r="E80" s="316" t="str">
        <f>E7</f>
        <v>Stavební úprava místnosti 36 a místnosti WC muži v Nové budově</v>
      </c>
      <c r="F80" s="317"/>
      <c r="G80" s="317"/>
      <c r="H80" s="317"/>
      <c r="I80" s="244"/>
      <c r="L80" s="27"/>
    </row>
    <row r="81" spans="2:65" s="1" customFormat="1" ht="12" customHeight="1">
      <c r="B81" s="27"/>
      <c r="C81" s="25" t="s">
        <v>92</v>
      </c>
      <c r="I81" s="244"/>
      <c r="L81" s="27"/>
    </row>
    <row r="82" spans="2:65" s="1" customFormat="1" ht="16.5" customHeight="1">
      <c r="B82" s="27"/>
      <c r="E82" s="296" t="str">
        <f>E9</f>
        <v>01 - Stavebně architektonické řešení- místnost 36</v>
      </c>
      <c r="F82" s="315"/>
      <c r="G82" s="315"/>
      <c r="H82" s="315"/>
      <c r="I82" s="244"/>
      <c r="L82" s="27"/>
    </row>
    <row r="83" spans="2:65" s="1" customFormat="1" ht="6.95" customHeight="1">
      <c r="B83" s="27"/>
      <c r="I83" s="244"/>
      <c r="L83" s="27"/>
    </row>
    <row r="84" spans="2:65" s="1" customFormat="1" ht="12" customHeight="1">
      <c r="B84" s="27"/>
      <c r="C84" s="25" t="s">
        <v>19</v>
      </c>
      <c r="F84" s="23" t="str">
        <f>F12</f>
        <v xml:space="preserve">VŠE v Praze, ul. Ekonomická 957, Praha 4 </v>
      </c>
      <c r="I84" s="245" t="s">
        <v>21</v>
      </c>
      <c r="J84" s="260" t="str">
        <f>IF(J12="","",J12)</f>
        <v>4. 9. 2024</v>
      </c>
      <c r="L84" s="27"/>
    </row>
    <row r="85" spans="2:65" s="1" customFormat="1" ht="6.95" customHeight="1">
      <c r="B85" s="27"/>
      <c r="I85" s="244"/>
      <c r="L85" s="27"/>
    </row>
    <row r="86" spans="2:65" s="1" customFormat="1" ht="15.2" customHeight="1">
      <c r="B86" s="27"/>
      <c r="C86" s="25" t="s">
        <v>23</v>
      </c>
      <c r="F86" s="23" t="str">
        <f>E15</f>
        <v>Vysoká škola ekonomická v Praze</v>
      </c>
      <c r="I86" s="245" t="s">
        <v>29</v>
      </c>
      <c r="J86" s="264" t="str">
        <f>E21</f>
        <v xml:space="preserve"> </v>
      </c>
      <c r="L86" s="27"/>
    </row>
    <row r="87" spans="2:65" s="1" customFormat="1" ht="15.2" customHeight="1">
      <c r="B87" s="27"/>
      <c r="C87" s="25" t="s">
        <v>27</v>
      </c>
      <c r="F87" s="23" t="str">
        <f>IF(E18="","",E18)</f>
        <v xml:space="preserve"> </v>
      </c>
      <c r="I87" s="245" t="s">
        <v>31</v>
      </c>
      <c r="J87" s="264" t="str">
        <f>E24</f>
        <v>Ing. Milan Dušek</v>
      </c>
      <c r="L87" s="27"/>
    </row>
    <row r="88" spans="2:65" s="1" customFormat="1" ht="10.35" customHeight="1">
      <c r="B88" s="27"/>
      <c r="I88" s="244"/>
      <c r="L88" s="27"/>
    </row>
    <row r="89" spans="2:65" s="10" customFormat="1" ht="29.25" customHeight="1">
      <c r="B89" s="80"/>
      <c r="C89" s="220" t="s">
        <v>110</v>
      </c>
      <c r="D89" s="221" t="s">
        <v>55</v>
      </c>
      <c r="E89" s="221" t="s">
        <v>51</v>
      </c>
      <c r="F89" s="221" t="s">
        <v>52</v>
      </c>
      <c r="G89" s="221" t="s">
        <v>111</v>
      </c>
      <c r="H89" s="221" t="s">
        <v>112</v>
      </c>
      <c r="I89" s="256" t="s">
        <v>113</v>
      </c>
      <c r="J89" s="221" t="s">
        <v>96</v>
      </c>
      <c r="K89" s="268" t="s">
        <v>114</v>
      </c>
      <c r="L89" s="80"/>
      <c r="M89" s="48" t="s">
        <v>3</v>
      </c>
      <c r="N89" s="49" t="s">
        <v>40</v>
      </c>
      <c r="O89" s="49" t="s">
        <v>115</v>
      </c>
      <c r="P89" s="49" t="s">
        <v>116</v>
      </c>
      <c r="Q89" s="49" t="s">
        <v>117</v>
      </c>
      <c r="R89" s="49" t="s">
        <v>118</v>
      </c>
      <c r="S89" s="49" t="s">
        <v>119</v>
      </c>
      <c r="T89" s="50" t="s">
        <v>120</v>
      </c>
    </row>
    <row r="90" spans="2:65" s="1" customFormat="1" ht="22.9" customHeight="1">
      <c r="B90" s="27"/>
      <c r="C90" s="53" t="s">
        <v>121</v>
      </c>
      <c r="I90" s="244"/>
      <c r="J90" s="269">
        <f>BK90</f>
        <v>0</v>
      </c>
      <c r="L90" s="27"/>
      <c r="M90" s="51"/>
      <c r="N90" s="43"/>
      <c r="O90" s="43"/>
      <c r="P90" s="81">
        <f>P91+P114</f>
        <v>109.35932799999999</v>
      </c>
      <c r="Q90" s="43"/>
      <c r="R90" s="81">
        <f>R91+R114</f>
        <v>0.69425329999999996</v>
      </c>
      <c r="S90" s="43"/>
      <c r="T90" s="82">
        <f>T91+T114</f>
        <v>4.2536395000000002</v>
      </c>
      <c r="AT90" s="16" t="s">
        <v>69</v>
      </c>
      <c r="AU90" s="16" t="s">
        <v>97</v>
      </c>
      <c r="BK90" s="83">
        <f>BK91+BK114</f>
        <v>0</v>
      </c>
    </row>
    <row r="91" spans="2:65" s="11" customFormat="1" ht="25.9" customHeight="1">
      <c r="B91" s="84"/>
      <c r="D91" s="85" t="s">
        <v>69</v>
      </c>
      <c r="E91" s="222" t="s">
        <v>122</v>
      </c>
      <c r="F91" s="222" t="s">
        <v>123</v>
      </c>
      <c r="I91" s="257"/>
      <c r="J91" s="270">
        <f>BK91</f>
        <v>0</v>
      </c>
      <c r="L91" s="84"/>
      <c r="M91" s="86"/>
      <c r="P91" s="87">
        <f>P92+P96+P105</f>
        <v>41.702179999999998</v>
      </c>
      <c r="R91" s="87">
        <f>R92+R96+R105</f>
        <v>3.6110000000000003E-2</v>
      </c>
      <c r="T91" s="88">
        <f>T92+T96+T105</f>
        <v>3.7441720000000007</v>
      </c>
      <c r="AR91" s="85" t="s">
        <v>78</v>
      </c>
      <c r="AT91" s="89" t="s">
        <v>69</v>
      </c>
      <c r="AU91" s="89" t="s">
        <v>70</v>
      </c>
      <c r="AY91" s="85" t="s">
        <v>124</v>
      </c>
      <c r="BK91" s="90">
        <f>BK92+BK96+BK105</f>
        <v>0</v>
      </c>
    </row>
    <row r="92" spans="2:65" s="11" customFormat="1" ht="22.9" customHeight="1">
      <c r="B92" s="84"/>
      <c r="D92" s="85" t="s">
        <v>69</v>
      </c>
      <c r="E92" s="223" t="s">
        <v>125</v>
      </c>
      <c r="F92" s="223" t="s">
        <v>126</v>
      </c>
      <c r="I92" s="257"/>
      <c r="J92" s="271">
        <f>BK92</f>
        <v>0</v>
      </c>
      <c r="L92" s="84"/>
      <c r="M92" s="86"/>
      <c r="P92" s="87">
        <f>SUM(P93:P95)</f>
        <v>1.76</v>
      </c>
      <c r="R92" s="87">
        <f>SUM(R93:R95)</f>
        <v>3.6110000000000003E-2</v>
      </c>
      <c r="T92" s="88">
        <f>SUM(T93:T95)</f>
        <v>0</v>
      </c>
      <c r="AR92" s="85" t="s">
        <v>78</v>
      </c>
      <c r="AT92" s="89" t="s">
        <v>69</v>
      </c>
      <c r="AU92" s="89" t="s">
        <v>78</v>
      </c>
      <c r="AY92" s="85" t="s">
        <v>124</v>
      </c>
      <c r="BK92" s="90">
        <f>SUM(BK93:BK95)</f>
        <v>0</v>
      </c>
    </row>
    <row r="93" spans="2:65" s="1" customFormat="1" ht="24.2" customHeight="1">
      <c r="B93" s="91"/>
      <c r="C93" s="224" t="s">
        <v>78</v>
      </c>
      <c r="D93" s="224" t="s">
        <v>127</v>
      </c>
      <c r="E93" s="225" t="s">
        <v>128</v>
      </c>
      <c r="F93" s="226" t="s">
        <v>129</v>
      </c>
      <c r="G93" s="227" t="s">
        <v>130</v>
      </c>
      <c r="H93" s="228">
        <v>1</v>
      </c>
      <c r="I93" s="92">
        <v>0</v>
      </c>
      <c r="J93" s="272">
        <f>ROUND(I93*H93,2)</f>
        <v>0</v>
      </c>
      <c r="K93" s="226" t="s">
        <v>131</v>
      </c>
      <c r="L93" s="27"/>
      <c r="M93" s="93" t="s">
        <v>3</v>
      </c>
      <c r="N93" s="94" t="s">
        <v>41</v>
      </c>
      <c r="O93" s="95">
        <v>1.76</v>
      </c>
      <c r="P93" s="95">
        <f>O93*H93</f>
        <v>1.76</v>
      </c>
      <c r="Q93" s="95">
        <v>1.7770000000000001E-2</v>
      </c>
      <c r="R93" s="95">
        <f>Q93*H93</f>
        <v>1.7770000000000001E-2</v>
      </c>
      <c r="S93" s="95">
        <v>0</v>
      </c>
      <c r="T93" s="96">
        <f>S93*H93</f>
        <v>0</v>
      </c>
      <c r="AR93" s="97" t="s">
        <v>132</v>
      </c>
      <c r="AT93" s="97" t="s">
        <v>127</v>
      </c>
      <c r="AU93" s="97" t="s">
        <v>80</v>
      </c>
      <c r="AY93" s="16" t="s">
        <v>124</v>
      </c>
      <c r="BE93" s="98">
        <f>IF(N93="základní",J93,0)</f>
        <v>0</v>
      </c>
      <c r="BF93" s="98">
        <f>IF(N93="snížená",J93,0)</f>
        <v>0</v>
      </c>
      <c r="BG93" s="98">
        <f>IF(N93="zákl. přenesená",J93,0)</f>
        <v>0</v>
      </c>
      <c r="BH93" s="98">
        <f>IF(N93="sníž. přenesená",J93,0)</f>
        <v>0</v>
      </c>
      <c r="BI93" s="98">
        <f>IF(N93="nulová",J93,0)</f>
        <v>0</v>
      </c>
      <c r="BJ93" s="16" t="s">
        <v>78</v>
      </c>
      <c r="BK93" s="98">
        <f>ROUND(I93*H93,2)</f>
        <v>0</v>
      </c>
      <c r="BL93" s="16" t="s">
        <v>132</v>
      </c>
      <c r="BM93" s="97" t="s">
        <v>133</v>
      </c>
    </row>
    <row r="94" spans="2:65" s="1" customFormat="1">
      <c r="B94" s="27"/>
      <c r="D94" s="229" t="s">
        <v>134</v>
      </c>
      <c r="F94" s="230" t="s">
        <v>135</v>
      </c>
      <c r="I94" s="244"/>
      <c r="L94" s="27"/>
      <c r="M94" s="99"/>
      <c r="T94" s="45"/>
      <c r="AT94" s="16" t="s">
        <v>134</v>
      </c>
      <c r="AU94" s="16" t="s">
        <v>80</v>
      </c>
    </row>
    <row r="95" spans="2:65" s="1" customFormat="1" ht="16.5" customHeight="1">
      <c r="B95" s="91"/>
      <c r="C95" s="231" t="s">
        <v>80</v>
      </c>
      <c r="D95" s="231" t="s">
        <v>136</v>
      </c>
      <c r="E95" s="232" t="s">
        <v>137</v>
      </c>
      <c r="F95" s="233" t="s">
        <v>138</v>
      </c>
      <c r="G95" s="234" t="s">
        <v>130</v>
      </c>
      <c r="H95" s="235">
        <v>1</v>
      </c>
      <c r="I95" s="100">
        <v>0</v>
      </c>
      <c r="J95" s="273">
        <f>ROUND(I95*H95,2)</f>
        <v>0</v>
      </c>
      <c r="K95" s="233" t="s">
        <v>131</v>
      </c>
      <c r="L95" s="101"/>
      <c r="M95" s="102" t="s">
        <v>3</v>
      </c>
      <c r="N95" s="103" t="s">
        <v>41</v>
      </c>
      <c r="O95" s="95">
        <v>0</v>
      </c>
      <c r="P95" s="95">
        <f>O95*H95</f>
        <v>0</v>
      </c>
      <c r="Q95" s="95">
        <v>1.8339999999999999E-2</v>
      </c>
      <c r="R95" s="95">
        <f>Q95*H95</f>
        <v>1.8339999999999999E-2</v>
      </c>
      <c r="S95" s="95">
        <v>0</v>
      </c>
      <c r="T95" s="96">
        <f>S95*H95</f>
        <v>0</v>
      </c>
      <c r="AR95" s="97" t="s">
        <v>139</v>
      </c>
      <c r="AT95" s="97" t="s">
        <v>136</v>
      </c>
      <c r="AU95" s="97" t="s">
        <v>80</v>
      </c>
      <c r="AY95" s="16" t="s">
        <v>124</v>
      </c>
      <c r="BE95" s="98">
        <f>IF(N95="základní",J95,0)</f>
        <v>0</v>
      </c>
      <c r="BF95" s="98">
        <f>IF(N95="snížená",J95,0)</f>
        <v>0</v>
      </c>
      <c r="BG95" s="98">
        <f>IF(N95="zákl. přenesená",J95,0)</f>
        <v>0</v>
      </c>
      <c r="BH95" s="98">
        <f>IF(N95="sníž. přenesená",J95,0)</f>
        <v>0</v>
      </c>
      <c r="BI95" s="98">
        <f>IF(N95="nulová",J95,0)</f>
        <v>0</v>
      </c>
      <c r="BJ95" s="16" t="s">
        <v>78</v>
      </c>
      <c r="BK95" s="98">
        <f>ROUND(I95*H95,2)</f>
        <v>0</v>
      </c>
      <c r="BL95" s="16" t="s">
        <v>132</v>
      </c>
      <c r="BM95" s="97" t="s">
        <v>140</v>
      </c>
    </row>
    <row r="96" spans="2:65" s="11" customFormat="1" ht="22.9" customHeight="1">
      <c r="B96" s="84"/>
      <c r="D96" s="85" t="s">
        <v>69</v>
      </c>
      <c r="E96" s="223" t="s">
        <v>141</v>
      </c>
      <c r="F96" s="223" t="s">
        <v>142</v>
      </c>
      <c r="I96" s="257"/>
      <c r="J96" s="271">
        <f>BK96</f>
        <v>0</v>
      </c>
      <c r="L96" s="84"/>
      <c r="M96" s="86"/>
      <c r="P96" s="87">
        <f>SUM(P97:P104)</f>
        <v>19.178405999999999</v>
      </c>
      <c r="R96" s="87">
        <f>SUM(R97:R104)</f>
        <v>0</v>
      </c>
      <c r="T96" s="88">
        <f>SUM(T97:T104)</f>
        <v>3.7441720000000007</v>
      </c>
      <c r="AR96" s="85" t="s">
        <v>78</v>
      </c>
      <c r="AT96" s="89" t="s">
        <v>69</v>
      </c>
      <c r="AU96" s="89" t="s">
        <v>78</v>
      </c>
      <c r="AY96" s="85" t="s">
        <v>124</v>
      </c>
      <c r="BK96" s="90">
        <f>SUM(BK97:BK104)</f>
        <v>0</v>
      </c>
    </row>
    <row r="97" spans="2:65" s="1" customFormat="1" ht="16.5" customHeight="1">
      <c r="B97" s="91"/>
      <c r="C97" s="224" t="s">
        <v>143</v>
      </c>
      <c r="D97" s="224" t="s">
        <v>127</v>
      </c>
      <c r="E97" s="225" t="s">
        <v>144</v>
      </c>
      <c r="F97" s="226" t="s">
        <v>145</v>
      </c>
      <c r="G97" s="227" t="s">
        <v>146</v>
      </c>
      <c r="H97" s="228">
        <v>25.821000000000002</v>
      </c>
      <c r="I97" s="92">
        <v>0</v>
      </c>
      <c r="J97" s="272">
        <f>ROUND(I97*H97,2)</f>
        <v>0</v>
      </c>
      <c r="K97" s="226" t="s">
        <v>131</v>
      </c>
      <c r="L97" s="27"/>
      <c r="M97" s="93" t="s">
        <v>3</v>
      </c>
      <c r="N97" s="94" t="s">
        <v>41</v>
      </c>
      <c r="O97" s="95">
        <v>0.29799999999999999</v>
      </c>
      <c r="P97" s="95">
        <f>O97*H97</f>
        <v>7.6946580000000004</v>
      </c>
      <c r="Q97" s="95">
        <v>0</v>
      </c>
      <c r="R97" s="95">
        <f>Q97*H97</f>
        <v>0</v>
      </c>
      <c r="S97" s="95">
        <v>0.14000000000000001</v>
      </c>
      <c r="T97" s="96">
        <f>S97*H97</f>
        <v>3.6149400000000007</v>
      </c>
      <c r="AR97" s="97" t="s">
        <v>132</v>
      </c>
      <c r="AT97" s="97" t="s">
        <v>127</v>
      </c>
      <c r="AU97" s="97" t="s">
        <v>80</v>
      </c>
      <c r="AY97" s="16" t="s">
        <v>124</v>
      </c>
      <c r="BE97" s="98">
        <f>IF(N97="základní",J97,0)</f>
        <v>0</v>
      </c>
      <c r="BF97" s="98">
        <f>IF(N97="snížená",J97,0)</f>
        <v>0</v>
      </c>
      <c r="BG97" s="98">
        <f>IF(N97="zákl. přenesená",J97,0)</f>
        <v>0</v>
      </c>
      <c r="BH97" s="98">
        <f>IF(N97="sníž. přenesená",J97,0)</f>
        <v>0</v>
      </c>
      <c r="BI97" s="98">
        <f>IF(N97="nulová",J97,0)</f>
        <v>0</v>
      </c>
      <c r="BJ97" s="16" t="s">
        <v>78</v>
      </c>
      <c r="BK97" s="98">
        <f>ROUND(I97*H97,2)</f>
        <v>0</v>
      </c>
      <c r="BL97" s="16" t="s">
        <v>132</v>
      </c>
      <c r="BM97" s="97" t="s">
        <v>147</v>
      </c>
    </row>
    <row r="98" spans="2:65" s="1" customFormat="1">
      <c r="B98" s="27"/>
      <c r="D98" s="229" t="s">
        <v>134</v>
      </c>
      <c r="F98" s="230" t="s">
        <v>148</v>
      </c>
      <c r="I98" s="244"/>
      <c r="L98" s="27"/>
      <c r="M98" s="99"/>
      <c r="T98" s="45"/>
      <c r="AT98" s="16" t="s">
        <v>134</v>
      </c>
      <c r="AU98" s="16" t="s">
        <v>80</v>
      </c>
    </row>
    <row r="99" spans="2:65" s="12" customFormat="1">
      <c r="B99" s="104"/>
      <c r="D99" s="236" t="s">
        <v>149</v>
      </c>
      <c r="E99" s="105" t="s">
        <v>3</v>
      </c>
      <c r="F99" s="237" t="s">
        <v>150</v>
      </c>
      <c r="H99" s="238">
        <v>25.821000000000002</v>
      </c>
      <c r="I99" s="258"/>
      <c r="L99" s="104"/>
      <c r="M99" s="106"/>
      <c r="T99" s="107"/>
      <c r="AT99" s="105" t="s">
        <v>149</v>
      </c>
      <c r="AU99" s="105" t="s">
        <v>80</v>
      </c>
      <c r="AV99" s="12" t="s">
        <v>80</v>
      </c>
      <c r="AW99" s="12" t="s">
        <v>30</v>
      </c>
      <c r="AX99" s="12" t="s">
        <v>78</v>
      </c>
      <c r="AY99" s="105" t="s">
        <v>124</v>
      </c>
    </row>
    <row r="100" spans="2:65" s="1" customFormat="1" ht="16.5" customHeight="1">
      <c r="B100" s="91"/>
      <c r="C100" s="224" t="s">
        <v>132</v>
      </c>
      <c r="D100" s="224" t="s">
        <v>127</v>
      </c>
      <c r="E100" s="225" t="s">
        <v>151</v>
      </c>
      <c r="F100" s="226" t="s">
        <v>152</v>
      </c>
      <c r="G100" s="227" t="s">
        <v>146</v>
      </c>
      <c r="H100" s="228">
        <v>31.41</v>
      </c>
      <c r="I100" s="92">
        <v>0</v>
      </c>
      <c r="J100" s="272">
        <f>ROUND(I100*H100,2)</f>
        <v>0</v>
      </c>
      <c r="K100" s="226" t="s">
        <v>131</v>
      </c>
      <c r="L100" s="27"/>
      <c r="M100" s="93" t="s">
        <v>3</v>
      </c>
      <c r="N100" s="94" t="s">
        <v>41</v>
      </c>
      <c r="O100" s="95">
        <v>0.30599999999999999</v>
      </c>
      <c r="P100" s="95">
        <f>O100*H100</f>
        <v>9.6114599999999992</v>
      </c>
      <c r="Q100" s="95">
        <v>0</v>
      </c>
      <c r="R100" s="95">
        <f>Q100*H100</f>
        <v>0</v>
      </c>
      <c r="S100" s="95">
        <v>0</v>
      </c>
      <c r="T100" s="96">
        <f>S100*H100</f>
        <v>0</v>
      </c>
      <c r="AR100" s="97" t="s">
        <v>132</v>
      </c>
      <c r="AT100" s="97" t="s">
        <v>127</v>
      </c>
      <c r="AU100" s="97" t="s">
        <v>80</v>
      </c>
      <c r="AY100" s="16" t="s">
        <v>124</v>
      </c>
      <c r="BE100" s="98">
        <f>IF(N100="základní",J100,0)</f>
        <v>0</v>
      </c>
      <c r="BF100" s="98">
        <f>IF(N100="snížená",J100,0)</f>
        <v>0</v>
      </c>
      <c r="BG100" s="98">
        <f>IF(N100="zákl. přenesená",J100,0)</f>
        <v>0</v>
      </c>
      <c r="BH100" s="98">
        <f>IF(N100="sníž. přenesená",J100,0)</f>
        <v>0</v>
      </c>
      <c r="BI100" s="98">
        <f>IF(N100="nulová",J100,0)</f>
        <v>0</v>
      </c>
      <c r="BJ100" s="16" t="s">
        <v>78</v>
      </c>
      <c r="BK100" s="98">
        <f>ROUND(I100*H100,2)</f>
        <v>0</v>
      </c>
      <c r="BL100" s="16" t="s">
        <v>132</v>
      </c>
      <c r="BM100" s="97" t="s">
        <v>153</v>
      </c>
    </row>
    <row r="101" spans="2:65" s="1" customFormat="1">
      <c r="B101" s="27"/>
      <c r="D101" s="229" t="s">
        <v>134</v>
      </c>
      <c r="F101" s="230" t="s">
        <v>154</v>
      </c>
      <c r="I101" s="244"/>
      <c r="L101" s="27"/>
      <c r="M101" s="99"/>
      <c r="T101" s="45"/>
      <c r="AT101" s="16" t="s">
        <v>134</v>
      </c>
      <c r="AU101" s="16" t="s">
        <v>80</v>
      </c>
    </row>
    <row r="102" spans="2:65" s="1" customFormat="1" ht="24.2" customHeight="1">
      <c r="B102" s="91"/>
      <c r="C102" s="224" t="s">
        <v>155</v>
      </c>
      <c r="D102" s="224" t="s">
        <v>127</v>
      </c>
      <c r="E102" s="225" t="s">
        <v>156</v>
      </c>
      <c r="F102" s="226" t="s">
        <v>157</v>
      </c>
      <c r="G102" s="227" t="s">
        <v>146</v>
      </c>
      <c r="H102" s="228">
        <v>3.1520000000000001</v>
      </c>
      <c r="I102" s="92">
        <v>0</v>
      </c>
      <c r="J102" s="272">
        <f>ROUND(I102*H102,2)</f>
        <v>0</v>
      </c>
      <c r="K102" s="226" t="s">
        <v>131</v>
      </c>
      <c r="L102" s="27"/>
      <c r="M102" s="93" t="s">
        <v>3</v>
      </c>
      <c r="N102" s="94" t="s">
        <v>41</v>
      </c>
      <c r="O102" s="95">
        <v>0.59399999999999997</v>
      </c>
      <c r="P102" s="95">
        <f>O102*H102</f>
        <v>1.872288</v>
      </c>
      <c r="Q102" s="95">
        <v>0</v>
      </c>
      <c r="R102" s="95">
        <f>Q102*H102</f>
        <v>0</v>
      </c>
      <c r="S102" s="95">
        <v>4.1000000000000002E-2</v>
      </c>
      <c r="T102" s="96">
        <f>S102*H102</f>
        <v>0.12923200000000001</v>
      </c>
      <c r="AR102" s="97" t="s">
        <v>132</v>
      </c>
      <c r="AT102" s="97" t="s">
        <v>127</v>
      </c>
      <c r="AU102" s="97" t="s">
        <v>80</v>
      </c>
      <c r="AY102" s="16" t="s">
        <v>124</v>
      </c>
      <c r="BE102" s="98">
        <f>IF(N102="základní",J102,0)</f>
        <v>0</v>
      </c>
      <c r="BF102" s="98">
        <f>IF(N102="snížená",J102,0)</f>
        <v>0</v>
      </c>
      <c r="BG102" s="98">
        <f>IF(N102="zákl. přenesená",J102,0)</f>
        <v>0</v>
      </c>
      <c r="BH102" s="98">
        <f>IF(N102="sníž. přenesená",J102,0)</f>
        <v>0</v>
      </c>
      <c r="BI102" s="98">
        <f>IF(N102="nulová",J102,0)</f>
        <v>0</v>
      </c>
      <c r="BJ102" s="16" t="s">
        <v>78</v>
      </c>
      <c r="BK102" s="98">
        <f>ROUND(I102*H102,2)</f>
        <v>0</v>
      </c>
      <c r="BL102" s="16" t="s">
        <v>132</v>
      </c>
      <c r="BM102" s="97" t="s">
        <v>158</v>
      </c>
    </row>
    <row r="103" spans="2:65" s="1" customFormat="1">
      <c r="B103" s="27"/>
      <c r="D103" s="229" t="s">
        <v>134</v>
      </c>
      <c r="F103" s="230" t="s">
        <v>159</v>
      </c>
      <c r="I103" s="244"/>
      <c r="L103" s="27"/>
      <c r="M103" s="99"/>
      <c r="T103" s="45"/>
      <c r="AT103" s="16" t="s">
        <v>134</v>
      </c>
      <c r="AU103" s="16" t="s">
        <v>80</v>
      </c>
    </row>
    <row r="104" spans="2:65" s="12" customFormat="1">
      <c r="B104" s="104"/>
      <c r="D104" s="236" t="s">
        <v>149</v>
      </c>
      <c r="E104" s="105" t="s">
        <v>3</v>
      </c>
      <c r="F104" s="237" t="s">
        <v>160</v>
      </c>
      <c r="H104" s="238">
        <v>3.1520000000000001</v>
      </c>
      <c r="I104" s="258"/>
      <c r="L104" s="104"/>
      <c r="M104" s="106"/>
      <c r="T104" s="107"/>
      <c r="AT104" s="105" t="s">
        <v>149</v>
      </c>
      <c r="AU104" s="105" t="s">
        <v>80</v>
      </c>
      <c r="AV104" s="12" t="s">
        <v>80</v>
      </c>
      <c r="AW104" s="12" t="s">
        <v>30</v>
      </c>
      <c r="AX104" s="12" t="s">
        <v>78</v>
      </c>
      <c r="AY104" s="105" t="s">
        <v>124</v>
      </c>
    </row>
    <row r="105" spans="2:65" s="11" customFormat="1" ht="22.9" customHeight="1">
      <c r="B105" s="84"/>
      <c r="D105" s="85" t="s">
        <v>69</v>
      </c>
      <c r="E105" s="223" t="s">
        <v>161</v>
      </c>
      <c r="F105" s="223" t="s">
        <v>162</v>
      </c>
      <c r="I105" s="257"/>
      <c r="J105" s="271">
        <f>BK105</f>
        <v>0</v>
      </c>
      <c r="L105" s="84"/>
      <c r="M105" s="86"/>
      <c r="P105" s="87">
        <f>SUM(P106:P113)</f>
        <v>20.763773999999998</v>
      </c>
      <c r="R105" s="87">
        <f>SUM(R106:R113)</f>
        <v>0</v>
      </c>
      <c r="T105" s="88">
        <f>SUM(T106:T113)</f>
        <v>0</v>
      </c>
      <c r="AR105" s="85" t="s">
        <v>78</v>
      </c>
      <c r="AT105" s="89" t="s">
        <v>69</v>
      </c>
      <c r="AU105" s="89" t="s">
        <v>78</v>
      </c>
      <c r="AY105" s="85" t="s">
        <v>124</v>
      </c>
      <c r="BK105" s="90">
        <f>SUM(BK106:BK113)</f>
        <v>0</v>
      </c>
    </row>
    <row r="106" spans="2:65" s="1" customFormat="1" ht="24.2" customHeight="1">
      <c r="B106" s="91"/>
      <c r="C106" s="224" t="s">
        <v>125</v>
      </c>
      <c r="D106" s="224" t="s">
        <v>127</v>
      </c>
      <c r="E106" s="225" t="s">
        <v>163</v>
      </c>
      <c r="F106" s="226" t="s">
        <v>164</v>
      </c>
      <c r="G106" s="227" t="s">
        <v>165</v>
      </c>
      <c r="H106" s="228">
        <v>4.2539999999999996</v>
      </c>
      <c r="I106" s="92">
        <v>0</v>
      </c>
      <c r="J106" s="272">
        <f>ROUND(I106*H106,2)</f>
        <v>0</v>
      </c>
      <c r="K106" s="226" t="s">
        <v>131</v>
      </c>
      <c r="L106" s="27"/>
      <c r="M106" s="93" t="s">
        <v>3</v>
      </c>
      <c r="N106" s="94" t="s">
        <v>41</v>
      </c>
      <c r="O106" s="95">
        <v>4.75</v>
      </c>
      <c r="P106" s="95">
        <f>O106*H106</f>
        <v>20.206499999999998</v>
      </c>
      <c r="Q106" s="95">
        <v>0</v>
      </c>
      <c r="R106" s="95">
        <f>Q106*H106</f>
        <v>0</v>
      </c>
      <c r="S106" s="95">
        <v>0</v>
      </c>
      <c r="T106" s="96">
        <f>S106*H106</f>
        <v>0</v>
      </c>
      <c r="AR106" s="97" t="s">
        <v>132</v>
      </c>
      <c r="AT106" s="97" t="s">
        <v>127</v>
      </c>
      <c r="AU106" s="97" t="s">
        <v>80</v>
      </c>
      <c r="AY106" s="16" t="s">
        <v>124</v>
      </c>
      <c r="BE106" s="98">
        <f>IF(N106="základní",J106,0)</f>
        <v>0</v>
      </c>
      <c r="BF106" s="98">
        <f>IF(N106="snížená",J106,0)</f>
        <v>0</v>
      </c>
      <c r="BG106" s="98">
        <f>IF(N106="zákl. přenesená",J106,0)</f>
        <v>0</v>
      </c>
      <c r="BH106" s="98">
        <f>IF(N106="sníž. přenesená",J106,0)</f>
        <v>0</v>
      </c>
      <c r="BI106" s="98">
        <f>IF(N106="nulová",J106,0)</f>
        <v>0</v>
      </c>
      <c r="BJ106" s="16" t="s">
        <v>78</v>
      </c>
      <c r="BK106" s="98">
        <f>ROUND(I106*H106,2)</f>
        <v>0</v>
      </c>
      <c r="BL106" s="16" t="s">
        <v>132</v>
      </c>
      <c r="BM106" s="97" t="s">
        <v>166</v>
      </c>
    </row>
    <row r="107" spans="2:65" s="1" customFormat="1">
      <c r="B107" s="27"/>
      <c r="D107" s="229" t="s">
        <v>134</v>
      </c>
      <c r="F107" s="230" t="s">
        <v>167</v>
      </c>
      <c r="I107" s="244"/>
      <c r="L107" s="27"/>
      <c r="M107" s="99"/>
      <c r="T107" s="45"/>
      <c r="AT107" s="16" t="s">
        <v>134</v>
      </c>
      <c r="AU107" s="16" t="s">
        <v>80</v>
      </c>
    </row>
    <row r="108" spans="2:65" s="1" customFormat="1" ht="21.75" customHeight="1">
      <c r="B108" s="91"/>
      <c r="C108" s="224" t="s">
        <v>168</v>
      </c>
      <c r="D108" s="224" t="s">
        <v>127</v>
      </c>
      <c r="E108" s="225" t="s">
        <v>169</v>
      </c>
      <c r="F108" s="226" t="s">
        <v>170</v>
      </c>
      <c r="G108" s="227" t="s">
        <v>165</v>
      </c>
      <c r="H108" s="228">
        <v>4.2539999999999996</v>
      </c>
      <c r="I108" s="92">
        <v>0</v>
      </c>
      <c r="J108" s="272">
        <f>ROUND(I108*H108,2)</f>
        <v>0</v>
      </c>
      <c r="K108" s="226" t="s">
        <v>131</v>
      </c>
      <c r="L108" s="27"/>
      <c r="M108" s="93" t="s">
        <v>3</v>
      </c>
      <c r="N108" s="94" t="s">
        <v>41</v>
      </c>
      <c r="O108" s="95">
        <v>0.125</v>
      </c>
      <c r="P108" s="95">
        <f>O108*H108</f>
        <v>0.53174999999999994</v>
      </c>
      <c r="Q108" s="95">
        <v>0</v>
      </c>
      <c r="R108" s="95">
        <f>Q108*H108</f>
        <v>0</v>
      </c>
      <c r="S108" s="95">
        <v>0</v>
      </c>
      <c r="T108" s="96">
        <f>S108*H108</f>
        <v>0</v>
      </c>
      <c r="AR108" s="97" t="s">
        <v>132</v>
      </c>
      <c r="AT108" s="97" t="s">
        <v>127</v>
      </c>
      <c r="AU108" s="97" t="s">
        <v>80</v>
      </c>
      <c r="AY108" s="16" t="s">
        <v>124</v>
      </c>
      <c r="BE108" s="98">
        <f>IF(N108="základní",J108,0)</f>
        <v>0</v>
      </c>
      <c r="BF108" s="98">
        <f>IF(N108="snížená",J108,0)</f>
        <v>0</v>
      </c>
      <c r="BG108" s="98">
        <f>IF(N108="zákl. přenesená",J108,0)</f>
        <v>0</v>
      </c>
      <c r="BH108" s="98">
        <f>IF(N108="sníž. přenesená",J108,0)</f>
        <v>0</v>
      </c>
      <c r="BI108" s="98">
        <f>IF(N108="nulová",J108,0)</f>
        <v>0</v>
      </c>
      <c r="BJ108" s="16" t="s">
        <v>78</v>
      </c>
      <c r="BK108" s="98">
        <f>ROUND(I108*H108,2)</f>
        <v>0</v>
      </c>
      <c r="BL108" s="16" t="s">
        <v>132</v>
      </c>
      <c r="BM108" s="97" t="s">
        <v>171</v>
      </c>
    </row>
    <row r="109" spans="2:65" s="1" customFormat="1">
      <c r="B109" s="27"/>
      <c r="D109" s="229" t="s">
        <v>134</v>
      </c>
      <c r="F109" s="230" t="s">
        <v>172</v>
      </c>
      <c r="I109" s="244"/>
      <c r="L109" s="27"/>
      <c r="M109" s="99"/>
      <c r="T109" s="45"/>
      <c r="AT109" s="16" t="s">
        <v>134</v>
      </c>
      <c r="AU109" s="16" t="s">
        <v>80</v>
      </c>
    </row>
    <row r="110" spans="2:65" s="1" customFormat="1" ht="24.2" customHeight="1">
      <c r="B110" s="91"/>
      <c r="C110" s="224" t="s">
        <v>139</v>
      </c>
      <c r="D110" s="224" t="s">
        <v>127</v>
      </c>
      <c r="E110" s="225" t="s">
        <v>173</v>
      </c>
      <c r="F110" s="226" t="s">
        <v>174</v>
      </c>
      <c r="G110" s="227" t="s">
        <v>165</v>
      </c>
      <c r="H110" s="228">
        <v>4.2539999999999996</v>
      </c>
      <c r="I110" s="92">
        <v>0</v>
      </c>
      <c r="J110" s="272">
        <f>ROUND(I110*H110,2)</f>
        <v>0</v>
      </c>
      <c r="K110" s="226" t="s">
        <v>131</v>
      </c>
      <c r="L110" s="27"/>
      <c r="M110" s="93" t="s">
        <v>3</v>
      </c>
      <c r="N110" s="94" t="s">
        <v>41</v>
      </c>
      <c r="O110" s="95">
        <v>6.0000000000000001E-3</v>
      </c>
      <c r="P110" s="95">
        <f>O110*H110</f>
        <v>2.5523999999999998E-2</v>
      </c>
      <c r="Q110" s="95">
        <v>0</v>
      </c>
      <c r="R110" s="95">
        <f>Q110*H110</f>
        <v>0</v>
      </c>
      <c r="S110" s="95">
        <v>0</v>
      </c>
      <c r="T110" s="96">
        <f>S110*H110</f>
        <v>0</v>
      </c>
      <c r="AR110" s="97" t="s">
        <v>132</v>
      </c>
      <c r="AT110" s="97" t="s">
        <v>127</v>
      </c>
      <c r="AU110" s="97" t="s">
        <v>80</v>
      </c>
      <c r="AY110" s="16" t="s">
        <v>124</v>
      </c>
      <c r="BE110" s="98">
        <f>IF(N110="základní",J110,0)</f>
        <v>0</v>
      </c>
      <c r="BF110" s="98">
        <f>IF(N110="snížená",J110,0)</f>
        <v>0</v>
      </c>
      <c r="BG110" s="98">
        <f>IF(N110="zákl. přenesená",J110,0)</f>
        <v>0</v>
      </c>
      <c r="BH110" s="98">
        <f>IF(N110="sníž. přenesená",J110,0)</f>
        <v>0</v>
      </c>
      <c r="BI110" s="98">
        <f>IF(N110="nulová",J110,0)</f>
        <v>0</v>
      </c>
      <c r="BJ110" s="16" t="s">
        <v>78</v>
      </c>
      <c r="BK110" s="98">
        <f>ROUND(I110*H110,2)</f>
        <v>0</v>
      </c>
      <c r="BL110" s="16" t="s">
        <v>132</v>
      </c>
      <c r="BM110" s="97" t="s">
        <v>175</v>
      </c>
    </row>
    <row r="111" spans="2:65" s="1" customFormat="1">
      <c r="B111" s="27"/>
      <c r="D111" s="229" t="s">
        <v>134</v>
      </c>
      <c r="F111" s="230" t="s">
        <v>176</v>
      </c>
      <c r="I111" s="244"/>
      <c r="L111" s="27"/>
      <c r="M111" s="99"/>
      <c r="T111" s="45"/>
      <c r="AT111" s="16" t="s">
        <v>134</v>
      </c>
      <c r="AU111" s="16" t="s">
        <v>80</v>
      </c>
    </row>
    <row r="112" spans="2:65" s="1" customFormat="1" ht="33" customHeight="1">
      <c r="B112" s="91"/>
      <c r="C112" s="224" t="s">
        <v>141</v>
      </c>
      <c r="D112" s="224" t="s">
        <v>127</v>
      </c>
      <c r="E112" s="225" t="s">
        <v>177</v>
      </c>
      <c r="F112" s="226" t="s">
        <v>178</v>
      </c>
      <c r="G112" s="227" t="s">
        <v>165</v>
      </c>
      <c r="H112" s="228">
        <v>4.2539999999999996</v>
      </c>
      <c r="I112" s="92">
        <v>0</v>
      </c>
      <c r="J112" s="272">
        <f>ROUND(I112*H112,2)</f>
        <v>0</v>
      </c>
      <c r="K112" s="226" t="s">
        <v>131</v>
      </c>
      <c r="L112" s="27"/>
      <c r="M112" s="93" t="s">
        <v>3</v>
      </c>
      <c r="N112" s="94" t="s">
        <v>41</v>
      </c>
      <c r="O112" s="95">
        <v>0</v>
      </c>
      <c r="P112" s="95">
        <f>O112*H112</f>
        <v>0</v>
      </c>
      <c r="Q112" s="95">
        <v>0</v>
      </c>
      <c r="R112" s="95">
        <f>Q112*H112</f>
        <v>0</v>
      </c>
      <c r="S112" s="95">
        <v>0</v>
      </c>
      <c r="T112" s="96">
        <f>S112*H112</f>
        <v>0</v>
      </c>
      <c r="AR112" s="97" t="s">
        <v>132</v>
      </c>
      <c r="AT112" s="97" t="s">
        <v>127</v>
      </c>
      <c r="AU112" s="97" t="s">
        <v>80</v>
      </c>
      <c r="AY112" s="16" t="s">
        <v>124</v>
      </c>
      <c r="BE112" s="98">
        <f>IF(N112="základní",J112,0)</f>
        <v>0</v>
      </c>
      <c r="BF112" s="98">
        <f>IF(N112="snížená",J112,0)</f>
        <v>0</v>
      </c>
      <c r="BG112" s="98">
        <f>IF(N112="zákl. přenesená",J112,0)</f>
        <v>0</v>
      </c>
      <c r="BH112" s="98">
        <f>IF(N112="sníž. přenesená",J112,0)</f>
        <v>0</v>
      </c>
      <c r="BI112" s="98">
        <f>IF(N112="nulová",J112,0)</f>
        <v>0</v>
      </c>
      <c r="BJ112" s="16" t="s">
        <v>78</v>
      </c>
      <c r="BK112" s="98">
        <f>ROUND(I112*H112,2)</f>
        <v>0</v>
      </c>
      <c r="BL112" s="16" t="s">
        <v>132</v>
      </c>
      <c r="BM112" s="97" t="s">
        <v>179</v>
      </c>
    </row>
    <row r="113" spans="2:65" s="1" customFormat="1">
      <c r="B113" s="27"/>
      <c r="D113" s="229" t="s">
        <v>134</v>
      </c>
      <c r="F113" s="230" t="s">
        <v>180</v>
      </c>
      <c r="I113" s="244"/>
      <c r="L113" s="27"/>
      <c r="M113" s="99"/>
      <c r="T113" s="45"/>
      <c r="AT113" s="16" t="s">
        <v>134</v>
      </c>
      <c r="AU113" s="16" t="s">
        <v>80</v>
      </c>
    </row>
    <row r="114" spans="2:65" s="11" customFormat="1" ht="25.9" customHeight="1">
      <c r="B114" s="84"/>
      <c r="D114" s="85" t="s">
        <v>69</v>
      </c>
      <c r="E114" s="222" t="s">
        <v>181</v>
      </c>
      <c r="F114" s="222" t="s">
        <v>182</v>
      </c>
      <c r="I114" s="257"/>
      <c r="J114" s="270">
        <f>BK114</f>
        <v>0</v>
      </c>
      <c r="L114" s="84"/>
      <c r="M114" s="86"/>
      <c r="P114" s="87">
        <f>P115+P124+P130+P139+P166+P174</f>
        <v>67.657147999999992</v>
      </c>
      <c r="R114" s="87">
        <f>R115+R124+R130+R139+R166+R174</f>
        <v>0.65814329999999999</v>
      </c>
      <c r="T114" s="88">
        <f>T115+T124+T130+T139+T166+T174</f>
        <v>0.50946749999999996</v>
      </c>
      <c r="AR114" s="85" t="s">
        <v>80</v>
      </c>
      <c r="AT114" s="89" t="s">
        <v>69</v>
      </c>
      <c r="AU114" s="89" t="s">
        <v>70</v>
      </c>
      <c r="AY114" s="85" t="s">
        <v>124</v>
      </c>
      <c r="BK114" s="90">
        <f>BK115+BK124+BK130+BK139+BK166+BK174</f>
        <v>0</v>
      </c>
    </row>
    <row r="115" spans="2:65" s="11" customFormat="1" ht="22.9" customHeight="1">
      <c r="B115" s="84"/>
      <c r="D115" s="85" t="s">
        <v>69</v>
      </c>
      <c r="E115" s="223" t="s">
        <v>183</v>
      </c>
      <c r="F115" s="223" t="s">
        <v>184</v>
      </c>
      <c r="I115" s="257"/>
      <c r="J115" s="271">
        <f>BK115</f>
        <v>0</v>
      </c>
      <c r="L115" s="84"/>
      <c r="M115" s="86"/>
      <c r="P115" s="87">
        <f>SUM(P116:P123)</f>
        <v>0.73599999999999999</v>
      </c>
      <c r="R115" s="87">
        <f>SUM(R116:R123)</f>
        <v>0</v>
      </c>
      <c r="T115" s="88">
        <f>SUM(T116:T123)</f>
        <v>2.1660000000000002E-2</v>
      </c>
      <c r="AR115" s="85" t="s">
        <v>80</v>
      </c>
      <c r="AT115" s="89" t="s">
        <v>69</v>
      </c>
      <c r="AU115" s="89" t="s">
        <v>78</v>
      </c>
      <c r="AY115" s="85" t="s">
        <v>124</v>
      </c>
      <c r="BK115" s="90">
        <f>SUM(BK116:BK123)</f>
        <v>0</v>
      </c>
    </row>
    <row r="116" spans="2:65" s="1" customFormat="1" ht="16.5" customHeight="1">
      <c r="B116" s="91"/>
      <c r="C116" s="224" t="s">
        <v>185</v>
      </c>
      <c r="D116" s="224" t="s">
        <v>127</v>
      </c>
      <c r="E116" s="225" t="s">
        <v>186</v>
      </c>
      <c r="F116" s="226" t="s">
        <v>187</v>
      </c>
      <c r="G116" s="227" t="s">
        <v>188</v>
      </c>
      <c r="H116" s="228">
        <v>1</v>
      </c>
      <c r="I116" s="92">
        <v>0</v>
      </c>
      <c r="J116" s="272">
        <f>ROUND(I116*H116,2)</f>
        <v>0</v>
      </c>
      <c r="K116" s="226" t="s">
        <v>131</v>
      </c>
      <c r="L116" s="27"/>
      <c r="M116" s="93" t="s">
        <v>3</v>
      </c>
      <c r="N116" s="94" t="s">
        <v>41</v>
      </c>
      <c r="O116" s="95">
        <v>0.36199999999999999</v>
      </c>
      <c r="P116" s="95">
        <f>O116*H116</f>
        <v>0.36199999999999999</v>
      </c>
      <c r="Q116" s="95">
        <v>0</v>
      </c>
      <c r="R116" s="95">
        <f>Q116*H116</f>
        <v>0</v>
      </c>
      <c r="S116" s="95">
        <v>1.9460000000000002E-2</v>
      </c>
      <c r="T116" s="96">
        <f>S116*H116</f>
        <v>1.9460000000000002E-2</v>
      </c>
      <c r="AR116" s="97" t="s">
        <v>189</v>
      </c>
      <c r="AT116" s="97" t="s">
        <v>127</v>
      </c>
      <c r="AU116" s="97" t="s">
        <v>80</v>
      </c>
      <c r="AY116" s="16" t="s">
        <v>124</v>
      </c>
      <c r="BE116" s="98">
        <f>IF(N116="základní",J116,0)</f>
        <v>0</v>
      </c>
      <c r="BF116" s="98">
        <f>IF(N116="snížená",J116,0)</f>
        <v>0</v>
      </c>
      <c r="BG116" s="98">
        <f>IF(N116="zákl. přenesená",J116,0)</f>
        <v>0</v>
      </c>
      <c r="BH116" s="98">
        <f>IF(N116="sníž. přenesená",J116,0)</f>
        <v>0</v>
      </c>
      <c r="BI116" s="98">
        <f>IF(N116="nulová",J116,0)</f>
        <v>0</v>
      </c>
      <c r="BJ116" s="16" t="s">
        <v>78</v>
      </c>
      <c r="BK116" s="98">
        <f>ROUND(I116*H116,2)</f>
        <v>0</v>
      </c>
      <c r="BL116" s="16" t="s">
        <v>189</v>
      </c>
      <c r="BM116" s="97" t="s">
        <v>190</v>
      </c>
    </row>
    <row r="117" spans="2:65" s="1" customFormat="1">
      <c r="B117" s="27"/>
      <c r="D117" s="229" t="s">
        <v>134</v>
      </c>
      <c r="F117" s="230" t="s">
        <v>191</v>
      </c>
      <c r="I117" s="244"/>
      <c r="L117" s="27"/>
      <c r="M117" s="99"/>
      <c r="T117" s="45"/>
      <c r="AT117" s="16" t="s">
        <v>134</v>
      </c>
      <c r="AU117" s="16" t="s">
        <v>80</v>
      </c>
    </row>
    <row r="118" spans="2:65" s="1" customFormat="1" ht="16.5" customHeight="1">
      <c r="B118" s="91"/>
      <c r="C118" s="224" t="s">
        <v>192</v>
      </c>
      <c r="D118" s="224" t="s">
        <v>127</v>
      </c>
      <c r="E118" s="225" t="s">
        <v>193</v>
      </c>
      <c r="F118" s="226" t="s">
        <v>194</v>
      </c>
      <c r="G118" s="227" t="s">
        <v>130</v>
      </c>
      <c r="H118" s="228">
        <v>1</v>
      </c>
      <c r="I118" s="92">
        <v>0</v>
      </c>
      <c r="J118" s="272">
        <f>ROUND(I118*H118,2)</f>
        <v>0</v>
      </c>
      <c r="K118" s="226" t="s">
        <v>131</v>
      </c>
      <c r="L118" s="27"/>
      <c r="M118" s="93" t="s">
        <v>3</v>
      </c>
      <c r="N118" s="94" t="s">
        <v>41</v>
      </c>
      <c r="O118" s="95">
        <v>0.114</v>
      </c>
      <c r="P118" s="95">
        <f>O118*H118</f>
        <v>0.114</v>
      </c>
      <c r="Q118" s="95">
        <v>0</v>
      </c>
      <c r="R118" s="95">
        <f>Q118*H118</f>
        <v>0</v>
      </c>
      <c r="S118" s="95">
        <v>4.8999999999999998E-4</v>
      </c>
      <c r="T118" s="96">
        <f>S118*H118</f>
        <v>4.8999999999999998E-4</v>
      </c>
      <c r="AR118" s="97" t="s">
        <v>189</v>
      </c>
      <c r="AT118" s="97" t="s">
        <v>127</v>
      </c>
      <c r="AU118" s="97" t="s">
        <v>80</v>
      </c>
      <c r="AY118" s="16" t="s">
        <v>124</v>
      </c>
      <c r="BE118" s="98">
        <f>IF(N118="základní",J118,0)</f>
        <v>0</v>
      </c>
      <c r="BF118" s="98">
        <f>IF(N118="snížená",J118,0)</f>
        <v>0</v>
      </c>
      <c r="BG118" s="98">
        <f>IF(N118="zákl. přenesená",J118,0)</f>
        <v>0</v>
      </c>
      <c r="BH118" s="98">
        <f>IF(N118="sníž. přenesená",J118,0)</f>
        <v>0</v>
      </c>
      <c r="BI118" s="98">
        <f>IF(N118="nulová",J118,0)</f>
        <v>0</v>
      </c>
      <c r="BJ118" s="16" t="s">
        <v>78</v>
      </c>
      <c r="BK118" s="98">
        <f>ROUND(I118*H118,2)</f>
        <v>0</v>
      </c>
      <c r="BL118" s="16" t="s">
        <v>189</v>
      </c>
      <c r="BM118" s="97" t="s">
        <v>195</v>
      </c>
    </row>
    <row r="119" spans="2:65" s="1" customFormat="1">
      <c r="B119" s="27"/>
      <c r="D119" s="229" t="s">
        <v>134</v>
      </c>
      <c r="F119" s="230" t="s">
        <v>196</v>
      </c>
      <c r="I119" s="244"/>
      <c r="L119" s="27"/>
      <c r="M119" s="99"/>
      <c r="T119" s="45"/>
      <c r="AT119" s="16" t="s">
        <v>134</v>
      </c>
      <c r="AU119" s="16" t="s">
        <v>80</v>
      </c>
    </row>
    <row r="120" spans="2:65" s="1" customFormat="1" ht="16.5" customHeight="1">
      <c r="B120" s="91"/>
      <c r="C120" s="224" t="s">
        <v>9</v>
      </c>
      <c r="D120" s="224" t="s">
        <v>127</v>
      </c>
      <c r="E120" s="225" t="s">
        <v>197</v>
      </c>
      <c r="F120" s="226" t="s">
        <v>198</v>
      </c>
      <c r="G120" s="227" t="s">
        <v>188</v>
      </c>
      <c r="H120" s="228">
        <v>1</v>
      </c>
      <c r="I120" s="92">
        <v>0</v>
      </c>
      <c r="J120" s="272">
        <f>ROUND(I120*H120,2)</f>
        <v>0</v>
      </c>
      <c r="K120" s="226" t="s">
        <v>131</v>
      </c>
      <c r="L120" s="27"/>
      <c r="M120" s="93" t="s">
        <v>3</v>
      </c>
      <c r="N120" s="94" t="s">
        <v>41</v>
      </c>
      <c r="O120" s="95">
        <v>0.222</v>
      </c>
      <c r="P120" s="95">
        <f>O120*H120</f>
        <v>0.222</v>
      </c>
      <c r="Q120" s="95">
        <v>0</v>
      </c>
      <c r="R120" s="95">
        <f>Q120*H120</f>
        <v>0</v>
      </c>
      <c r="S120" s="95">
        <v>8.5999999999999998E-4</v>
      </c>
      <c r="T120" s="96">
        <f>S120*H120</f>
        <v>8.5999999999999998E-4</v>
      </c>
      <c r="AR120" s="97" t="s">
        <v>189</v>
      </c>
      <c r="AT120" s="97" t="s">
        <v>127</v>
      </c>
      <c r="AU120" s="97" t="s">
        <v>80</v>
      </c>
      <c r="AY120" s="16" t="s">
        <v>124</v>
      </c>
      <c r="BE120" s="98">
        <f>IF(N120="základní",J120,0)</f>
        <v>0</v>
      </c>
      <c r="BF120" s="98">
        <f>IF(N120="snížená",J120,0)</f>
        <v>0</v>
      </c>
      <c r="BG120" s="98">
        <f>IF(N120="zákl. přenesená",J120,0)</f>
        <v>0</v>
      </c>
      <c r="BH120" s="98">
        <f>IF(N120="sníž. přenesená",J120,0)</f>
        <v>0</v>
      </c>
      <c r="BI120" s="98">
        <f>IF(N120="nulová",J120,0)</f>
        <v>0</v>
      </c>
      <c r="BJ120" s="16" t="s">
        <v>78</v>
      </c>
      <c r="BK120" s="98">
        <f>ROUND(I120*H120,2)</f>
        <v>0</v>
      </c>
      <c r="BL120" s="16" t="s">
        <v>189</v>
      </c>
      <c r="BM120" s="97" t="s">
        <v>199</v>
      </c>
    </row>
    <row r="121" spans="2:65" s="1" customFormat="1">
      <c r="B121" s="27"/>
      <c r="D121" s="229" t="s">
        <v>134</v>
      </c>
      <c r="F121" s="230" t="s">
        <v>200</v>
      </c>
      <c r="I121" s="244"/>
      <c r="L121" s="27"/>
      <c r="M121" s="99"/>
      <c r="T121" s="45"/>
      <c r="AT121" s="16" t="s">
        <v>134</v>
      </c>
      <c r="AU121" s="16" t="s">
        <v>80</v>
      </c>
    </row>
    <row r="122" spans="2:65" s="1" customFormat="1" ht="16.5" customHeight="1">
      <c r="B122" s="91"/>
      <c r="C122" s="224" t="s">
        <v>201</v>
      </c>
      <c r="D122" s="224" t="s">
        <v>127</v>
      </c>
      <c r="E122" s="225" t="s">
        <v>202</v>
      </c>
      <c r="F122" s="226" t="s">
        <v>203</v>
      </c>
      <c r="G122" s="227" t="s">
        <v>130</v>
      </c>
      <c r="H122" s="228">
        <v>1</v>
      </c>
      <c r="I122" s="92">
        <v>0</v>
      </c>
      <c r="J122" s="272">
        <f>ROUND(I122*H122,2)</f>
        <v>0</v>
      </c>
      <c r="K122" s="226" t="s">
        <v>131</v>
      </c>
      <c r="L122" s="27"/>
      <c r="M122" s="93" t="s">
        <v>3</v>
      </c>
      <c r="N122" s="94" t="s">
        <v>41</v>
      </c>
      <c r="O122" s="95">
        <v>3.7999999999999999E-2</v>
      </c>
      <c r="P122" s="95">
        <f>O122*H122</f>
        <v>3.7999999999999999E-2</v>
      </c>
      <c r="Q122" s="95">
        <v>0</v>
      </c>
      <c r="R122" s="95">
        <f>Q122*H122</f>
        <v>0</v>
      </c>
      <c r="S122" s="95">
        <v>8.4999999999999995E-4</v>
      </c>
      <c r="T122" s="96">
        <f>S122*H122</f>
        <v>8.4999999999999995E-4</v>
      </c>
      <c r="AR122" s="97" t="s">
        <v>189</v>
      </c>
      <c r="AT122" s="97" t="s">
        <v>127</v>
      </c>
      <c r="AU122" s="97" t="s">
        <v>80</v>
      </c>
      <c r="AY122" s="16" t="s">
        <v>124</v>
      </c>
      <c r="BE122" s="98">
        <f>IF(N122="základní",J122,0)</f>
        <v>0</v>
      </c>
      <c r="BF122" s="98">
        <f>IF(N122="snížená",J122,0)</f>
        <v>0</v>
      </c>
      <c r="BG122" s="98">
        <f>IF(N122="zákl. přenesená",J122,0)</f>
        <v>0</v>
      </c>
      <c r="BH122" s="98">
        <f>IF(N122="sníž. přenesená",J122,0)</f>
        <v>0</v>
      </c>
      <c r="BI122" s="98">
        <f>IF(N122="nulová",J122,0)</f>
        <v>0</v>
      </c>
      <c r="BJ122" s="16" t="s">
        <v>78</v>
      </c>
      <c r="BK122" s="98">
        <f>ROUND(I122*H122,2)</f>
        <v>0</v>
      </c>
      <c r="BL122" s="16" t="s">
        <v>189</v>
      </c>
      <c r="BM122" s="97" t="s">
        <v>204</v>
      </c>
    </row>
    <row r="123" spans="2:65" s="1" customFormat="1">
      <c r="B123" s="27"/>
      <c r="D123" s="229" t="s">
        <v>134</v>
      </c>
      <c r="F123" s="230" t="s">
        <v>205</v>
      </c>
      <c r="I123" s="244"/>
      <c r="L123" s="27"/>
      <c r="M123" s="99"/>
      <c r="T123" s="45"/>
      <c r="AT123" s="16" t="s">
        <v>134</v>
      </c>
      <c r="AU123" s="16" t="s">
        <v>80</v>
      </c>
    </row>
    <row r="124" spans="2:65" s="11" customFormat="1" ht="22.9" customHeight="1">
      <c r="B124" s="84"/>
      <c r="D124" s="85" t="s">
        <v>69</v>
      </c>
      <c r="E124" s="223" t="s">
        <v>206</v>
      </c>
      <c r="F124" s="223" t="s">
        <v>207</v>
      </c>
      <c r="I124" s="257"/>
      <c r="J124" s="271">
        <f>BK124</f>
        <v>0</v>
      </c>
      <c r="L124" s="84"/>
      <c r="M124" s="86"/>
      <c r="P124" s="87">
        <f>SUM(P125:P129)</f>
        <v>25.285049999999998</v>
      </c>
      <c r="R124" s="87">
        <f>SUM(R125:R129)</f>
        <v>0.29054249999999998</v>
      </c>
      <c r="T124" s="88">
        <f>SUM(T125:T129)</f>
        <v>0.33451649999999999</v>
      </c>
      <c r="AR124" s="85" t="s">
        <v>80</v>
      </c>
      <c r="AT124" s="89" t="s">
        <v>69</v>
      </c>
      <c r="AU124" s="89" t="s">
        <v>78</v>
      </c>
      <c r="AY124" s="85" t="s">
        <v>124</v>
      </c>
      <c r="BK124" s="90">
        <f>SUM(BK125:BK129)</f>
        <v>0</v>
      </c>
    </row>
    <row r="125" spans="2:65" s="1" customFormat="1" ht="24.2" customHeight="1">
      <c r="B125" s="91"/>
      <c r="C125" s="224" t="s">
        <v>208</v>
      </c>
      <c r="D125" s="224" t="s">
        <v>127</v>
      </c>
      <c r="E125" s="225" t="s">
        <v>209</v>
      </c>
      <c r="F125" s="226" t="s">
        <v>210</v>
      </c>
      <c r="G125" s="227" t="s">
        <v>146</v>
      </c>
      <c r="H125" s="228">
        <v>31.41</v>
      </c>
      <c r="I125" s="92">
        <v>0</v>
      </c>
      <c r="J125" s="272">
        <f>ROUND(I125*H125,2)</f>
        <v>0</v>
      </c>
      <c r="K125" s="226" t="s">
        <v>131</v>
      </c>
      <c r="L125" s="27"/>
      <c r="M125" s="93" t="s">
        <v>3</v>
      </c>
      <c r="N125" s="94" t="s">
        <v>41</v>
      </c>
      <c r="O125" s="95">
        <v>0.51800000000000002</v>
      </c>
      <c r="P125" s="95">
        <f>O125*H125</f>
        <v>16.270379999999999</v>
      </c>
      <c r="Q125" s="95">
        <v>1.25E-3</v>
      </c>
      <c r="R125" s="95">
        <f>Q125*H125</f>
        <v>3.9262499999999999E-2</v>
      </c>
      <c r="S125" s="95">
        <v>0</v>
      </c>
      <c r="T125" s="96">
        <f>S125*H125</f>
        <v>0</v>
      </c>
      <c r="AR125" s="97" t="s">
        <v>189</v>
      </c>
      <c r="AT125" s="97" t="s">
        <v>127</v>
      </c>
      <c r="AU125" s="97" t="s">
        <v>80</v>
      </c>
      <c r="AY125" s="16" t="s">
        <v>124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6" t="s">
        <v>78</v>
      </c>
      <c r="BK125" s="98">
        <f>ROUND(I125*H125,2)</f>
        <v>0</v>
      </c>
      <c r="BL125" s="16" t="s">
        <v>189</v>
      </c>
      <c r="BM125" s="97" t="s">
        <v>211</v>
      </c>
    </row>
    <row r="126" spans="2:65" s="1" customFormat="1">
      <c r="B126" s="27"/>
      <c r="D126" s="229" t="s">
        <v>134</v>
      </c>
      <c r="F126" s="230" t="s">
        <v>212</v>
      </c>
      <c r="I126" s="244"/>
      <c r="L126" s="27"/>
      <c r="M126" s="99"/>
      <c r="T126" s="45"/>
      <c r="AT126" s="16" t="s">
        <v>134</v>
      </c>
      <c r="AU126" s="16" t="s">
        <v>80</v>
      </c>
    </row>
    <row r="127" spans="2:65" s="1" customFormat="1" ht="16.5" customHeight="1">
      <c r="B127" s="91"/>
      <c r="C127" s="231" t="s">
        <v>213</v>
      </c>
      <c r="D127" s="231" t="s">
        <v>136</v>
      </c>
      <c r="E127" s="232" t="s">
        <v>214</v>
      </c>
      <c r="F127" s="233" t="s">
        <v>215</v>
      </c>
      <c r="G127" s="234" t="s">
        <v>146</v>
      </c>
      <c r="H127" s="235">
        <v>31.41</v>
      </c>
      <c r="I127" s="100">
        <v>0</v>
      </c>
      <c r="J127" s="273">
        <f>ROUND(I127*H127,2)</f>
        <v>0</v>
      </c>
      <c r="K127" s="233" t="s">
        <v>131</v>
      </c>
      <c r="L127" s="101"/>
      <c r="M127" s="102" t="s">
        <v>3</v>
      </c>
      <c r="N127" s="103" t="s">
        <v>41</v>
      </c>
      <c r="O127" s="95">
        <v>0</v>
      </c>
      <c r="P127" s="95">
        <f>O127*H127</f>
        <v>0</v>
      </c>
      <c r="Q127" s="95">
        <v>8.0000000000000002E-3</v>
      </c>
      <c r="R127" s="95">
        <f>Q127*H127</f>
        <v>0.25128</v>
      </c>
      <c r="S127" s="95">
        <v>0</v>
      </c>
      <c r="T127" s="96">
        <f>S127*H127</f>
        <v>0</v>
      </c>
      <c r="AR127" s="97" t="s">
        <v>216</v>
      </c>
      <c r="AT127" s="97" t="s">
        <v>136</v>
      </c>
      <c r="AU127" s="97" t="s">
        <v>80</v>
      </c>
      <c r="AY127" s="16" t="s">
        <v>124</v>
      </c>
      <c r="BE127" s="98">
        <f>IF(N127="základní",J127,0)</f>
        <v>0</v>
      </c>
      <c r="BF127" s="98">
        <f>IF(N127="snížená",J127,0)</f>
        <v>0</v>
      </c>
      <c r="BG127" s="98">
        <f>IF(N127="zákl. přenesená",J127,0)</f>
        <v>0</v>
      </c>
      <c r="BH127" s="98">
        <f>IF(N127="sníž. přenesená",J127,0)</f>
        <v>0</v>
      </c>
      <c r="BI127" s="98">
        <f>IF(N127="nulová",J127,0)</f>
        <v>0</v>
      </c>
      <c r="BJ127" s="16" t="s">
        <v>78</v>
      </c>
      <c r="BK127" s="98">
        <f>ROUND(I127*H127,2)</f>
        <v>0</v>
      </c>
      <c r="BL127" s="16" t="s">
        <v>189</v>
      </c>
      <c r="BM127" s="97" t="s">
        <v>217</v>
      </c>
    </row>
    <row r="128" spans="2:65" s="1" customFormat="1" ht="16.5" customHeight="1">
      <c r="B128" s="91"/>
      <c r="C128" s="224" t="s">
        <v>189</v>
      </c>
      <c r="D128" s="224" t="s">
        <v>127</v>
      </c>
      <c r="E128" s="225" t="s">
        <v>218</v>
      </c>
      <c r="F128" s="226" t="s">
        <v>219</v>
      </c>
      <c r="G128" s="227" t="s">
        <v>146</v>
      </c>
      <c r="H128" s="228">
        <v>31.41</v>
      </c>
      <c r="I128" s="92">
        <v>0</v>
      </c>
      <c r="J128" s="272">
        <f>ROUND(I128*H128,2)</f>
        <v>0</v>
      </c>
      <c r="K128" s="226" t="s">
        <v>131</v>
      </c>
      <c r="L128" s="27"/>
      <c r="M128" s="93" t="s">
        <v>3</v>
      </c>
      <c r="N128" s="94" t="s">
        <v>41</v>
      </c>
      <c r="O128" s="95">
        <v>0.28699999999999998</v>
      </c>
      <c r="P128" s="95">
        <f>O128*H128</f>
        <v>9.0146699999999989</v>
      </c>
      <c r="Q128" s="95">
        <v>0</v>
      </c>
      <c r="R128" s="95">
        <f>Q128*H128</f>
        <v>0</v>
      </c>
      <c r="S128" s="95">
        <v>1.065E-2</v>
      </c>
      <c r="T128" s="96">
        <f>S128*H128</f>
        <v>0.33451649999999999</v>
      </c>
      <c r="AR128" s="97" t="s">
        <v>189</v>
      </c>
      <c r="AT128" s="97" t="s">
        <v>127</v>
      </c>
      <c r="AU128" s="97" t="s">
        <v>80</v>
      </c>
      <c r="AY128" s="16" t="s">
        <v>124</v>
      </c>
      <c r="BE128" s="98">
        <f>IF(N128="základní",J128,0)</f>
        <v>0</v>
      </c>
      <c r="BF128" s="98">
        <f>IF(N128="snížená",J128,0)</f>
        <v>0</v>
      </c>
      <c r="BG128" s="98">
        <f>IF(N128="zákl. přenesená",J128,0)</f>
        <v>0</v>
      </c>
      <c r="BH128" s="98">
        <f>IF(N128="sníž. přenesená",J128,0)</f>
        <v>0</v>
      </c>
      <c r="BI128" s="98">
        <f>IF(N128="nulová",J128,0)</f>
        <v>0</v>
      </c>
      <c r="BJ128" s="16" t="s">
        <v>78</v>
      </c>
      <c r="BK128" s="98">
        <f>ROUND(I128*H128,2)</f>
        <v>0</v>
      </c>
      <c r="BL128" s="16" t="s">
        <v>189</v>
      </c>
      <c r="BM128" s="97" t="s">
        <v>220</v>
      </c>
    </row>
    <row r="129" spans="2:65" s="1" customFormat="1">
      <c r="B129" s="27"/>
      <c r="D129" s="229" t="s">
        <v>134</v>
      </c>
      <c r="F129" s="230" t="s">
        <v>221</v>
      </c>
      <c r="I129" s="244"/>
      <c r="L129" s="27"/>
      <c r="M129" s="99"/>
      <c r="T129" s="45"/>
      <c r="AT129" s="16" t="s">
        <v>134</v>
      </c>
      <c r="AU129" s="16" t="s">
        <v>80</v>
      </c>
    </row>
    <row r="130" spans="2:65" s="11" customFormat="1" ht="22.9" customHeight="1">
      <c r="B130" s="84"/>
      <c r="D130" s="85" t="s">
        <v>69</v>
      </c>
      <c r="E130" s="223" t="s">
        <v>222</v>
      </c>
      <c r="F130" s="223" t="s">
        <v>223</v>
      </c>
      <c r="I130" s="257"/>
      <c r="J130" s="271">
        <f>BK130</f>
        <v>0</v>
      </c>
      <c r="L130" s="84"/>
      <c r="M130" s="86"/>
      <c r="P130" s="87">
        <f>SUM(P131:P138)</f>
        <v>2.2600000000000002</v>
      </c>
      <c r="R130" s="87">
        <f>SUM(R131:R138)</f>
        <v>2.2700000000000001E-2</v>
      </c>
      <c r="T130" s="88">
        <f>SUM(T131:T138)</f>
        <v>4.8000000000000001E-2</v>
      </c>
      <c r="AR130" s="85" t="s">
        <v>80</v>
      </c>
      <c r="AT130" s="89" t="s">
        <v>69</v>
      </c>
      <c r="AU130" s="89" t="s">
        <v>78</v>
      </c>
      <c r="AY130" s="85" t="s">
        <v>124</v>
      </c>
      <c r="BK130" s="90">
        <f>SUM(BK131:BK138)</f>
        <v>0</v>
      </c>
    </row>
    <row r="131" spans="2:65" s="1" customFormat="1" ht="24.2" customHeight="1">
      <c r="B131" s="91"/>
      <c r="C131" s="224" t="s">
        <v>224</v>
      </c>
      <c r="D131" s="224" t="s">
        <v>127</v>
      </c>
      <c r="E131" s="225" t="s">
        <v>225</v>
      </c>
      <c r="F131" s="226" t="s">
        <v>226</v>
      </c>
      <c r="G131" s="227" t="s">
        <v>130</v>
      </c>
      <c r="H131" s="228">
        <v>1</v>
      </c>
      <c r="I131" s="92">
        <v>0</v>
      </c>
      <c r="J131" s="272">
        <f>ROUND(I131*H131,2)</f>
        <v>0</v>
      </c>
      <c r="K131" s="226" t="s">
        <v>131</v>
      </c>
      <c r="L131" s="27"/>
      <c r="M131" s="93" t="s">
        <v>3</v>
      </c>
      <c r="N131" s="94" t="s">
        <v>41</v>
      </c>
      <c r="O131" s="95">
        <v>1.825</v>
      </c>
      <c r="P131" s="95">
        <f>O131*H131</f>
        <v>1.825</v>
      </c>
      <c r="Q131" s="95">
        <v>0</v>
      </c>
      <c r="R131" s="95">
        <f>Q131*H131</f>
        <v>0</v>
      </c>
      <c r="S131" s="95">
        <v>0</v>
      </c>
      <c r="T131" s="96">
        <f>S131*H131</f>
        <v>0</v>
      </c>
      <c r="AR131" s="97" t="s">
        <v>189</v>
      </c>
      <c r="AT131" s="97" t="s">
        <v>127</v>
      </c>
      <c r="AU131" s="97" t="s">
        <v>80</v>
      </c>
      <c r="AY131" s="16" t="s">
        <v>124</v>
      </c>
      <c r="BE131" s="98">
        <f>IF(N131="základní",J131,0)</f>
        <v>0</v>
      </c>
      <c r="BF131" s="98">
        <f>IF(N131="snížená",J131,0)</f>
        <v>0</v>
      </c>
      <c r="BG131" s="98">
        <f>IF(N131="zákl. přenesená",J131,0)</f>
        <v>0</v>
      </c>
      <c r="BH131" s="98">
        <f>IF(N131="sníž. přenesená",J131,0)</f>
        <v>0</v>
      </c>
      <c r="BI131" s="98">
        <f>IF(N131="nulová",J131,0)</f>
        <v>0</v>
      </c>
      <c r="BJ131" s="16" t="s">
        <v>78</v>
      </c>
      <c r="BK131" s="98">
        <f>ROUND(I131*H131,2)</f>
        <v>0</v>
      </c>
      <c r="BL131" s="16" t="s">
        <v>189</v>
      </c>
      <c r="BM131" s="97" t="s">
        <v>227</v>
      </c>
    </row>
    <row r="132" spans="2:65" s="1" customFormat="1">
      <c r="B132" s="27"/>
      <c r="D132" s="229" t="s">
        <v>134</v>
      </c>
      <c r="F132" s="230" t="s">
        <v>228</v>
      </c>
      <c r="I132" s="244"/>
      <c r="L132" s="27"/>
      <c r="M132" s="99"/>
      <c r="T132" s="45"/>
      <c r="AT132" s="16" t="s">
        <v>134</v>
      </c>
      <c r="AU132" s="16" t="s">
        <v>80</v>
      </c>
    </row>
    <row r="133" spans="2:65" s="1" customFormat="1" ht="16.5" customHeight="1">
      <c r="B133" s="91"/>
      <c r="C133" s="231" t="s">
        <v>229</v>
      </c>
      <c r="D133" s="231" t="s">
        <v>136</v>
      </c>
      <c r="E133" s="232" t="s">
        <v>230</v>
      </c>
      <c r="F133" s="233" t="s">
        <v>231</v>
      </c>
      <c r="G133" s="234" t="s">
        <v>130</v>
      </c>
      <c r="H133" s="235">
        <v>1</v>
      </c>
      <c r="I133" s="100">
        <v>0</v>
      </c>
      <c r="J133" s="273">
        <f>ROUND(I133*H133,2)</f>
        <v>0</v>
      </c>
      <c r="K133" s="233" t="s">
        <v>131</v>
      </c>
      <c r="L133" s="101"/>
      <c r="M133" s="102" t="s">
        <v>3</v>
      </c>
      <c r="N133" s="103" t="s">
        <v>41</v>
      </c>
      <c r="O133" s="95">
        <v>0</v>
      </c>
      <c r="P133" s="95">
        <f>O133*H133</f>
        <v>0</v>
      </c>
      <c r="Q133" s="95">
        <v>2.0500000000000001E-2</v>
      </c>
      <c r="R133" s="95">
        <f>Q133*H133</f>
        <v>2.0500000000000001E-2</v>
      </c>
      <c r="S133" s="95">
        <v>0</v>
      </c>
      <c r="T133" s="96">
        <f>S133*H133</f>
        <v>0</v>
      </c>
      <c r="AR133" s="97" t="s">
        <v>216</v>
      </c>
      <c r="AT133" s="97" t="s">
        <v>136</v>
      </c>
      <c r="AU133" s="97" t="s">
        <v>80</v>
      </c>
      <c r="AY133" s="16" t="s">
        <v>124</v>
      </c>
      <c r="BE133" s="98">
        <f>IF(N133="základní",J133,0)</f>
        <v>0</v>
      </c>
      <c r="BF133" s="98">
        <f>IF(N133="snížená",J133,0)</f>
        <v>0</v>
      </c>
      <c r="BG133" s="98">
        <f>IF(N133="zákl. přenesená",J133,0)</f>
        <v>0</v>
      </c>
      <c r="BH133" s="98">
        <f>IF(N133="sníž. přenesená",J133,0)</f>
        <v>0</v>
      </c>
      <c r="BI133" s="98">
        <f>IF(N133="nulová",J133,0)</f>
        <v>0</v>
      </c>
      <c r="BJ133" s="16" t="s">
        <v>78</v>
      </c>
      <c r="BK133" s="98">
        <f>ROUND(I133*H133,2)</f>
        <v>0</v>
      </c>
      <c r="BL133" s="16" t="s">
        <v>189</v>
      </c>
      <c r="BM133" s="97" t="s">
        <v>232</v>
      </c>
    </row>
    <row r="134" spans="2:65" s="1" customFormat="1" ht="16.5" customHeight="1">
      <c r="B134" s="91"/>
      <c r="C134" s="224" t="s">
        <v>233</v>
      </c>
      <c r="D134" s="224" t="s">
        <v>127</v>
      </c>
      <c r="E134" s="225" t="s">
        <v>234</v>
      </c>
      <c r="F134" s="226" t="s">
        <v>235</v>
      </c>
      <c r="G134" s="227" t="s">
        <v>130</v>
      </c>
      <c r="H134" s="228">
        <v>1</v>
      </c>
      <c r="I134" s="92">
        <v>0</v>
      </c>
      <c r="J134" s="272">
        <f>ROUND(I134*H134,2)</f>
        <v>0</v>
      </c>
      <c r="K134" s="226" t="s">
        <v>131</v>
      </c>
      <c r="L134" s="27"/>
      <c r="M134" s="93" t="s">
        <v>3</v>
      </c>
      <c r="N134" s="94" t="s">
        <v>41</v>
      </c>
      <c r="O134" s="95">
        <v>0.33500000000000002</v>
      </c>
      <c r="P134" s="95">
        <f>O134*H134</f>
        <v>0.33500000000000002</v>
      </c>
      <c r="Q134" s="95">
        <v>0</v>
      </c>
      <c r="R134" s="95">
        <f>Q134*H134</f>
        <v>0</v>
      </c>
      <c r="S134" s="95">
        <v>0</v>
      </c>
      <c r="T134" s="96">
        <f>S134*H134</f>
        <v>0</v>
      </c>
      <c r="AR134" s="97" t="s">
        <v>189</v>
      </c>
      <c r="AT134" s="97" t="s">
        <v>127</v>
      </c>
      <c r="AU134" s="97" t="s">
        <v>80</v>
      </c>
      <c r="AY134" s="16" t="s">
        <v>124</v>
      </c>
      <c r="BE134" s="98">
        <f>IF(N134="základní",J134,0)</f>
        <v>0</v>
      </c>
      <c r="BF134" s="98">
        <f>IF(N134="snížená",J134,0)</f>
        <v>0</v>
      </c>
      <c r="BG134" s="98">
        <f>IF(N134="zákl. přenesená",J134,0)</f>
        <v>0</v>
      </c>
      <c r="BH134" s="98">
        <f>IF(N134="sníž. přenesená",J134,0)</f>
        <v>0</v>
      </c>
      <c r="BI134" s="98">
        <f>IF(N134="nulová",J134,0)</f>
        <v>0</v>
      </c>
      <c r="BJ134" s="16" t="s">
        <v>78</v>
      </c>
      <c r="BK134" s="98">
        <f>ROUND(I134*H134,2)</f>
        <v>0</v>
      </c>
      <c r="BL134" s="16" t="s">
        <v>189</v>
      </c>
      <c r="BM134" s="97" t="s">
        <v>236</v>
      </c>
    </row>
    <row r="135" spans="2:65" s="1" customFormat="1">
      <c r="B135" s="27"/>
      <c r="D135" s="229" t="s">
        <v>134</v>
      </c>
      <c r="F135" s="230" t="s">
        <v>237</v>
      </c>
      <c r="I135" s="244"/>
      <c r="L135" s="27"/>
      <c r="M135" s="99"/>
      <c r="T135" s="45"/>
      <c r="AT135" s="16" t="s">
        <v>134</v>
      </c>
      <c r="AU135" s="16" t="s">
        <v>80</v>
      </c>
    </row>
    <row r="136" spans="2:65" s="1" customFormat="1" ht="16.5" customHeight="1">
      <c r="B136" s="91"/>
      <c r="C136" s="231" t="s">
        <v>238</v>
      </c>
      <c r="D136" s="231" t="s">
        <v>136</v>
      </c>
      <c r="E136" s="232" t="s">
        <v>239</v>
      </c>
      <c r="F136" s="233" t="s">
        <v>240</v>
      </c>
      <c r="G136" s="234" t="s">
        <v>130</v>
      </c>
      <c r="H136" s="235">
        <v>1</v>
      </c>
      <c r="I136" s="100">
        <v>0</v>
      </c>
      <c r="J136" s="273">
        <f>ROUND(I136*H136,2)</f>
        <v>0</v>
      </c>
      <c r="K136" s="233" t="s">
        <v>131</v>
      </c>
      <c r="L136" s="101"/>
      <c r="M136" s="102" t="s">
        <v>3</v>
      </c>
      <c r="N136" s="103" t="s">
        <v>41</v>
      </c>
      <c r="O136" s="95">
        <v>0</v>
      </c>
      <c r="P136" s="95">
        <f>O136*H136</f>
        <v>0</v>
      </c>
      <c r="Q136" s="95">
        <v>2.2000000000000001E-3</v>
      </c>
      <c r="R136" s="95">
        <f>Q136*H136</f>
        <v>2.2000000000000001E-3</v>
      </c>
      <c r="S136" s="95">
        <v>0</v>
      </c>
      <c r="T136" s="96">
        <f>S136*H136</f>
        <v>0</v>
      </c>
      <c r="AR136" s="97" t="s">
        <v>216</v>
      </c>
      <c r="AT136" s="97" t="s">
        <v>136</v>
      </c>
      <c r="AU136" s="97" t="s">
        <v>80</v>
      </c>
      <c r="AY136" s="16" t="s">
        <v>124</v>
      </c>
      <c r="BE136" s="98">
        <f>IF(N136="základní",J136,0)</f>
        <v>0</v>
      </c>
      <c r="BF136" s="98">
        <f>IF(N136="snížená",J136,0)</f>
        <v>0</v>
      </c>
      <c r="BG136" s="98">
        <f>IF(N136="zákl. přenesená",J136,0)</f>
        <v>0</v>
      </c>
      <c r="BH136" s="98">
        <f>IF(N136="sníž. přenesená",J136,0)</f>
        <v>0</v>
      </c>
      <c r="BI136" s="98">
        <f>IF(N136="nulová",J136,0)</f>
        <v>0</v>
      </c>
      <c r="BJ136" s="16" t="s">
        <v>78</v>
      </c>
      <c r="BK136" s="98">
        <f>ROUND(I136*H136,2)</f>
        <v>0</v>
      </c>
      <c r="BL136" s="16" t="s">
        <v>189</v>
      </c>
      <c r="BM136" s="97" t="s">
        <v>241</v>
      </c>
    </row>
    <row r="137" spans="2:65" s="1" customFormat="1" ht="16.5" customHeight="1">
      <c r="B137" s="91"/>
      <c r="C137" s="224" t="s">
        <v>8</v>
      </c>
      <c r="D137" s="224" t="s">
        <v>127</v>
      </c>
      <c r="E137" s="225" t="s">
        <v>242</v>
      </c>
      <c r="F137" s="226" t="s">
        <v>243</v>
      </c>
      <c r="G137" s="227" t="s">
        <v>130</v>
      </c>
      <c r="H137" s="228">
        <v>2</v>
      </c>
      <c r="I137" s="92">
        <v>0</v>
      </c>
      <c r="J137" s="272">
        <f>ROUND(I137*H137,2)</f>
        <v>0</v>
      </c>
      <c r="K137" s="226" t="s">
        <v>131</v>
      </c>
      <c r="L137" s="27"/>
      <c r="M137" s="93" t="s">
        <v>3</v>
      </c>
      <c r="N137" s="94" t="s">
        <v>41</v>
      </c>
      <c r="O137" s="95">
        <v>0.05</v>
      </c>
      <c r="P137" s="95">
        <f>O137*H137</f>
        <v>0.1</v>
      </c>
      <c r="Q137" s="95">
        <v>0</v>
      </c>
      <c r="R137" s="95">
        <f>Q137*H137</f>
        <v>0</v>
      </c>
      <c r="S137" s="95">
        <v>2.4E-2</v>
      </c>
      <c r="T137" s="96">
        <f>S137*H137</f>
        <v>4.8000000000000001E-2</v>
      </c>
      <c r="AR137" s="97" t="s">
        <v>189</v>
      </c>
      <c r="AT137" s="97" t="s">
        <v>127</v>
      </c>
      <c r="AU137" s="97" t="s">
        <v>80</v>
      </c>
      <c r="AY137" s="16" t="s">
        <v>124</v>
      </c>
      <c r="BE137" s="98">
        <f>IF(N137="základní",J137,0)</f>
        <v>0</v>
      </c>
      <c r="BF137" s="98">
        <f>IF(N137="snížená",J137,0)</f>
        <v>0</v>
      </c>
      <c r="BG137" s="98">
        <f>IF(N137="zákl. přenesená",J137,0)</f>
        <v>0</v>
      </c>
      <c r="BH137" s="98">
        <f>IF(N137="sníž. přenesená",J137,0)</f>
        <v>0</v>
      </c>
      <c r="BI137" s="98">
        <f>IF(N137="nulová",J137,0)</f>
        <v>0</v>
      </c>
      <c r="BJ137" s="16" t="s">
        <v>78</v>
      </c>
      <c r="BK137" s="98">
        <f>ROUND(I137*H137,2)</f>
        <v>0</v>
      </c>
      <c r="BL137" s="16" t="s">
        <v>189</v>
      </c>
      <c r="BM137" s="97" t="s">
        <v>244</v>
      </c>
    </row>
    <row r="138" spans="2:65" s="1" customFormat="1">
      <c r="B138" s="27"/>
      <c r="D138" s="229" t="s">
        <v>134</v>
      </c>
      <c r="F138" s="230" t="s">
        <v>245</v>
      </c>
      <c r="I138" s="244"/>
      <c r="L138" s="27"/>
      <c r="M138" s="99"/>
      <c r="T138" s="45"/>
      <c r="AT138" s="16" t="s">
        <v>134</v>
      </c>
      <c r="AU138" s="16" t="s">
        <v>80</v>
      </c>
    </row>
    <row r="139" spans="2:65" s="11" customFormat="1" ht="22.9" customHeight="1">
      <c r="B139" s="84"/>
      <c r="D139" s="85" t="s">
        <v>69</v>
      </c>
      <c r="E139" s="223" t="s">
        <v>246</v>
      </c>
      <c r="F139" s="223" t="s">
        <v>247</v>
      </c>
      <c r="I139" s="257"/>
      <c r="J139" s="271">
        <f>BK139</f>
        <v>0</v>
      </c>
      <c r="L139" s="84"/>
      <c r="M139" s="86"/>
      <c r="P139" s="87">
        <f>SUM(P140:P165)</f>
        <v>29.551410000000004</v>
      </c>
      <c r="R139" s="87">
        <f>SUM(R140:R165)</f>
        <v>0.30978879999999998</v>
      </c>
      <c r="T139" s="88">
        <f>SUM(T140:T165)</f>
        <v>0.10529100000000001</v>
      </c>
      <c r="AR139" s="85" t="s">
        <v>80</v>
      </c>
      <c r="AT139" s="89" t="s">
        <v>69</v>
      </c>
      <c r="AU139" s="89" t="s">
        <v>78</v>
      </c>
      <c r="AY139" s="85" t="s">
        <v>124</v>
      </c>
      <c r="BK139" s="90">
        <f>SUM(BK140:BK165)</f>
        <v>0</v>
      </c>
    </row>
    <row r="140" spans="2:65" s="1" customFormat="1" ht="16.5" customHeight="1">
      <c r="B140" s="91"/>
      <c r="C140" s="224" t="s">
        <v>248</v>
      </c>
      <c r="D140" s="224" t="s">
        <v>127</v>
      </c>
      <c r="E140" s="225" t="s">
        <v>249</v>
      </c>
      <c r="F140" s="226" t="s">
        <v>250</v>
      </c>
      <c r="G140" s="227" t="s">
        <v>146</v>
      </c>
      <c r="H140" s="228">
        <v>31.41</v>
      </c>
      <c r="I140" s="92">
        <v>0</v>
      </c>
      <c r="J140" s="272">
        <f>ROUND(I140*H140,2)</f>
        <v>0</v>
      </c>
      <c r="K140" s="226" t="s">
        <v>131</v>
      </c>
      <c r="L140" s="27"/>
      <c r="M140" s="93" t="s">
        <v>3</v>
      </c>
      <c r="N140" s="94" t="s">
        <v>41</v>
      </c>
      <c r="O140" s="95">
        <v>5.5E-2</v>
      </c>
      <c r="P140" s="95">
        <f>O140*H140</f>
        <v>1.7275499999999999</v>
      </c>
      <c r="Q140" s="95">
        <v>0</v>
      </c>
      <c r="R140" s="95">
        <f>Q140*H140</f>
        <v>0</v>
      </c>
      <c r="S140" s="95">
        <v>0</v>
      </c>
      <c r="T140" s="96">
        <f>S140*H140</f>
        <v>0</v>
      </c>
      <c r="AR140" s="97" t="s">
        <v>189</v>
      </c>
      <c r="AT140" s="97" t="s">
        <v>127</v>
      </c>
      <c r="AU140" s="97" t="s">
        <v>80</v>
      </c>
      <c r="AY140" s="16" t="s">
        <v>124</v>
      </c>
      <c r="BE140" s="98">
        <f>IF(N140="základní",J140,0)</f>
        <v>0</v>
      </c>
      <c r="BF140" s="98">
        <f>IF(N140="snížená",J140,0)</f>
        <v>0</v>
      </c>
      <c r="BG140" s="98">
        <f>IF(N140="zákl. přenesená",J140,0)</f>
        <v>0</v>
      </c>
      <c r="BH140" s="98">
        <f>IF(N140="sníž. přenesená",J140,0)</f>
        <v>0</v>
      </c>
      <c r="BI140" s="98">
        <f>IF(N140="nulová",J140,0)</f>
        <v>0</v>
      </c>
      <c r="BJ140" s="16" t="s">
        <v>78</v>
      </c>
      <c r="BK140" s="98">
        <f>ROUND(I140*H140,2)</f>
        <v>0</v>
      </c>
      <c r="BL140" s="16" t="s">
        <v>189</v>
      </c>
      <c r="BM140" s="97" t="s">
        <v>251</v>
      </c>
    </row>
    <row r="141" spans="2:65" s="1" customFormat="1">
      <c r="B141" s="27"/>
      <c r="D141" s="229" t="s">
        <v>134</v>
      </c>
      <c r="F141" s="230" t="s">
        <v>252</v>
      </c>
      <c r="I141" s="244"/>
      <c r="L141" s="27"/>
      <c r="M141" s="99"/>
      <c r="T141" s="45"/>
      <c r="AT141" s="16" t="s">
        <v>134</v>
      </c>
      <c r="AU141" s="16" t="s">
        <v>80</v>
      </c>
    </row>
    <row r="142" spans="2:65" s="1" customFormat="1" ht="24.2" customHeight="1">
      <c r="B142" s="91"/>
      <c r="C142" s="224" t="s">
        <v>253</v>
      </c>
      <c r="D142" s="224" t="s">
        <v>127</v>
      </c>
      <c r="E142" s="225" t="s">
        <v>254</v>
      </c>
      <c r="F142" s="226" t="s">
        <v>255</v>
      </c>
      <c r="G142" s="227" t="s">
        <v>146</v>
      </c>
      <c r="H142" s="228">
        <v>31.41</v>
      </c>
      <c r="I142" s="92">
        <v>0</v>
      </c>
      <c r="J142" s="272">
        <f>ROUND(I142*H142,2)</f>
        <v>0</v>
      </c>
      <c r="K142" s="226" t="s">
        <v>131</v>
      </c>
      <c r="L142" s="27"/>
      <c r="M142" s="93" t="s">
        <v>3</v>
      </c>
      <c r="N142" s="94" t="s">
        <v>41</v>
      </c>
      <c r="O142" s="95">
        <v>0.245</v>
      </c>
      <c r="P142" s="95">
        <f>O142*H142</f>
        <v>7.6954500000000001</v>
      </c>
      <c r="Q142" s="95">
        <v>7.4999999999999997E-3</v>
      </c>
      <c r="R142" s="95">
        <f>Q142*H142</f>
        <v>0.23557499999999998</v>
      </c>
      <c r="S142" s="95">
        <v>0</v>
      </c>
      <c r="T142" s="96">
        <f>S142*H142</f>
        <v>0</v>
      </c>
      <c r="AR142" s="97" t="s">
        <v>189</v>
      </c>
      <c r="AT142" s="97" t="s">
        <v>127</v>
      </c>
      <c r="AU142" s="97" t="s">
        <v>80</v>
      </c>
      <c r="AY142" s="16" t="s">
        <v>124</v>
      </c>
      <c r="BE142" s="98">
        <f>IF(N142="základní",J142,0)</f>
        <v>0</v>
      </c>
      <c r="BF142" s="98">
        <f>IF(N142="snížená",J142,0)</f>
        <v>0</v>
      </c>
      <c r="BG142" s="98">
        <f>IF(N142="zákl. přenesená",J142,0)</f>
        <v>0</v>
      </c>
      <c r="BH142" s="98">
        <f>IF(N142="sníž. přenesená",J142,0)</f>
        <v>0</v>
      </c>
      <c r="BI142" s="98">
        <f>IF(N142="nulová",J142,0)</f>
        <v>0</v>
      </c>
      <c r="BJ142" s="16" t="s">
        <v>78</v>
      </c>
      <c r="BK142" s="98">
        <f>ROUND(I142*H142,2)</f>
        <v>0</v>
      </c>
      <c r="BL142" s="16" t="s">
        <v>189</v>
      </c>
      <c r="BM142" s="97" t="s">
        <v>256</v>
      </c>
    </row>
    <row r="143" spans="2:65" s="1" customFormat="1">
      <c r="B143" s="27"/>
      <c r="D143" s="229" t="s">
        <v>134</v>
      </c>
      <c r="F143" s="230" t="s">
        <v>257</v>
      </c>
      <c r="I143" s="244"/>
      <c r="L143" s="27"/>
      <c r="M143" s="99"/>
      <c r="T143" s="45"/>
      <c r="AT143" s="16" t="s">
        <v>134</v>
      </c>
      <c r="AU143" s="16" t="s">
        <v>80</v>
      </c>
    </row>
    <row r="144" spans="2:65" s="1" customFormat="1" ht="16.5" customHeight="1">
      <c r="B144" s="91"/>
      <c r="C144" s="224" t="s">
        <v>258</v>
      </c>
      <c r="D144" s="224" t="s">
        <v>127</v>
      </c>
      <c r="E144" s="225" t="s">
        <v>259</v>
      </c>
      <c r="F144" s="226" t="s">
        <v>260</v>
      </c>
      <c r="G144" s="227" t="s">
        <v>146</v>
      </c>
      <c r="H144" s="228">
        <v>31.41</v>
      </c>
      <c r="I144" s="92">
        <v>0</v>
      </c>
      <c r="J144" s="272">
        <f>ROUND(I144*H144,2)</f>
        <v>0</v>
      </c>
      <c r="K144" s="226" t="s">
        <v>131</v>
      </c>
      <c r="L144" s="27"/>
      <c r="M144" s="93" t="s">
        <v>3</v>
      </c>
      <c r="N144" s="94" t="s">
        <v>41</v>
      </c>
      <c r="O144" s="95">
        <v>0.255</v>
      </c>
      <c r="P144" s="95">
        <f>O144*H144</f>
        <v>8.0095500000000008</v>
      </c>
      <c r="Q144" s="95">
        <v>0</v>
      </c>
      <c r="R144" s="95">
        <f>Q144*H144</f>
        <v>0</v>
      </c>
      <c r="S144" s="95">
        <v>3.0000000000000001E-3</v>
      </c>
      <c r="T144" s="96">
        <f>S144*H144</f>
        <v>9.4230000000000008E-2</v>
      </c>
      <c r="AR144" s="97" t="s">
        <v>189</v>
      </c>
      <c r="AT144" s="97" t="s">
        <v>127</v>
      </c>
      <c r="AU144" s="97" t="s">
        <v>80</v>
      </c>
      <c r="AY144" s="16" t="s">
        <v>124</v>
      </c>
      <c r="BE144" s="98">
        <f>IF(N144="základní",J144,0)</f>
        <v>0</v>
      </c>
      <c r="BF144" s="98">
        <f>IF(N144="snížená",J144,0)</f>
        <v>0</v>
      </c>
      <c r="BG144" s="98">
        <f>IF(N144="zákl. přenesená",J144,0)</f>
        <v>0</v>
      </c>
      <c r="BH144" s="98">
        <f>IF(N144="sníž. přenesená",J144,0)</f>
        <v>0</v>
      </c>
      <c r="BI144" s="98">
        <f>IF(N144="nulová",J144,0)</f>
        <v>0</v>
      </c>
      <c r="BJ144" s="16" t="s">
        <v>78</v>
      </c>
      <c r="BK144" s="98">
        <f>ROUND(I144*H144,2)</f>
        <v>0</v>
      </c>
      <c r="BL144" s="16" t="s">
        <v>189</v>
      </c>
      <c r="BM144" s="97" t="s">
        <v>261</v>
      </c>
    </row>
    <row r="145" spans="2:65" s="1" customFormat="1">
      <c r="B145" s="27"/>
      <c r="D145" s="229" t="s">
        <v>134</v>
      </c>
      <c r="F145" s="230" t="s">
        <v>262</v>
      </c>
      <c r="I145" s="244"/>
      <c r="L145" s="27"/>
      <c r="M145" s="99"/>
      <c r="T145" s="45"/>
      <c r="AT145" s="16" t="s">
        <v>134</v>
      </c>
      <c r="AU145" s="16" t="s">
        <v>80</v>
      </c>
    </row>
    <row r="146" spans="2:65" s="1" customFormat="1" ht="16.5" customHeight="1">
      <c r="B146" s="91"/>
      <c r="C146" s="224" t="s">
        <v>263</v>
      </c>
      <c r="D146" s="224" t="s">
        <v>127</v>
      </c>
      <c r="E146" s="225" t="s">
        <v>264</v>
      </c>
      <c r="F146" s="226" t="s">
        <v>265</v>
      </c>
      <c r="G146" s="227" t="s">
        <v>146</v>
      </c>
      <c r="H146" s="228">
        <v>31.41</v>
      </c>
      <c r="I146" s="92">
        <v>0</v>
      </c>
      <c r="J146" s="272">
        <f>ROUND(I146*H146,2)</f>
        <v>0</v>
      </c>
      <c r="K146" s="226" t="s">
        <v>131</v>
      </c>
      <c r="L146" s="27"/>
      <c r="M146" s="93" t="s">
        <v>3</v>
      </c>
      <c r="N146" s="94" t="s">
        <v>41</v>
      </c>
      <c r="O146" s="95">
        <v>0.219</v>
      </c>
      <c r="P146" s="95">
        <f>O146*H146</f>
        <v>6.8787900000000004</v>
      </c>
      <c r="Q146" s="95">
        <v>5.0000000000000001E-4</v>
      </c>
      <c r="R146" s="95">
        <f>Q146*H146</f>
        <v>1.5705E-2</v>
      </c>
      <c r="S146" s="95">
        <v>0</v>
      </c>
      <c r="T146" s="96">
        <f>S146*H146</f>
        <v>0</v>
      </c>
      <c r="AR146" s="97" t="s">
        <v>189</v>
      </c>
      <c r="AT146" s="97" t="s">
        <v>127</v>
      </c>
      <c r="AU146" s="97" t="s">
        <v>80</v>
      </c>
      <c r="AY146" s="16" t="s">
        <v>124</v>
      </c>
      <c r="BE146" s="98">
        <f>IF(N146="základní",J146,0)</f>
        <v>0</v>
      </c>
      <c r="BF146" s="98">
        <f>IF(N146="snížená",J146,0)</f>
        <v>0</v>
      </c>
      <c r="BG146" s="98">
        <f>IF(N146="zákl. přenesená",J146,0)</f>
        <v>0</v>
      </c>
      <c r="BH146" s="98">
        <f>IF(N146="sníž. přenesená",J146,0)</f>
        <v>0</v>
      </c>
      <c r="BI146" s="98">
        <f>IF(N146="nulová",J146,0)</f>
        <v>0</v>
      </c>
      <c r="BJ146" s="16" t="s">
        <v>78</v>
      </c>
      <c r="BK146" s="98">
        <f>ROUND(I146*H146,2)</f>
        <v>0</v>
      </c>
      <c r="BL146" s="16" t="s">
        <v>189</v>
      </c>
      <c r="BM146" s="97" t="s">
        <v>266</v>
      </c>
    </row>
    <row r="147" spans="2:65" s="1" customFormat="1">
      <c r="B147" s="27"/>
      <c r="D147" s="229" t="s">
        <v>134</v>
      </c>
      <c r="F147" s="230" t="s">
        <v>267</v>
      </c>
      <c r="I147" s="244"/>
      <c r="L147" s="27"/>
      <c r="M147" s="99"/>
      <c r="T147" s="45"/>
      <c r="AT147" s="16" t="s">
        <v>134</v>
      </c>
      <c r="AU147" s="16" t="s">
        <v>80</v>
      </c>
    </row>
    <row r="148" spans="2:65" s="1" customFormat="1" ht="24.2" customHeight="1">
      <c r="B148" s="91"/>
      <c r="C148" s="231" t="s">
        <v>268</v>
      </c>
      <c r="D148" s="231" t="s">
        <v>136</v>
      </c>
      <c r="E148" s="232" t="s">
        <v>269</v>
      </c>
      <c r="F148" s="233" t="s">
        <v>270</v>
      </c>
      <c r="G148" s="234" t="s">
        <v>146</v>
      </c>
      <c r="H148" s="235">
        <v>31.41</v>
      </c>
      <c r="I148" s="100">
        <v>0</v>
      </c>
      <c r="J148" s="273">
        <f>ROUND(I148*H148,2)</f>
        <v>0</v>
      </c>
      <c r="K148" s="233" t="s">
        <v>131</v>
      </c>
      <c r="L148" s="101"/>
      <c r="M148" s="102" t="s">
        <v>3</v>
      </c>
      <c r="N148" s="103" t="s">
        <v>41</v>
      </c>
      <c r="O148" s="95">
        <v>0</v>
      </c>
      <c r="P148" s="95">
        <f>O148*H148</f>
        <v>0</v>
      </c>
      <c r="Q148" s="95">
        <v>1.6999999999999999E-3</v>
      </c>
      <c r="R148" s="95">
        <f>Q148*H148</f>
        <v>5.3397E-2</v>
      </c>
      <c r="S148" s="95">
        <v>0</v>
      </c>
      <c r="T148" s="96">
        <f>S148*H148</f>
        <v>0</v>
      </c>
      <c r="AR148" s="97" t="s">
        <v>216</v>
      </c>
      <c r="AT148" s="97" t="s">
        <v>136</v>
      </c>
      <c r="AU148" s="97" t="s">
        <v>80</v>
      </c>
      <c r="AY148" s="16" t="s">
        <v>124</v>
      </c>
      <c r="BE148" s="98">
        <f>IF(N148="základní",J148,0)</f>
        <v>0</v>
      </c>
      <c r="BF148" s="98">
        <f>IF(N148="snížená",J148,0)</f>
        <v>0</v>
      </c>
      <c r="BG148" s="98">
        <f>IF(N148="zákl. přenesená",J148,0)</f>
        <v>0</v>
      </c>
      <c r="BH148" s="98">
        <f>IF(N148="sníž. přenesená",J148,0)</f>
        <v>0</v>
      </c>
      <c r="BI148" s="98">
        <f>IF(N148="nulová",J148,0)</f>
        <v>0</v>
      </c>
      <c r="BJ148" s="16" t="s">
        <v>78</v>
      </c>
      <c r="BK148" s="98">
        <f>ROUND(I148*H148,2)</f>
        <v>0</v>
      </c>
      <c r="BL148" s="16" t="s">
        <v>189</v>
      </c>
      <c r="BM148" s="97" t="s">
        <v>271</v>
      </c>
    </row>
    <row r="149" spans="2:65" s="1" customFormat="1" ht="16.5" customHeight="1">
      <c r="B149" s="91"/>
      <c r="C149" s="224" t="s">
        <v>272</v>
      </c>
      <c r="D149" s="224" t="s">
        <v>127</v>
      </c>
      <c r="E149" s="225" t="s">
        <v>273</v>
      </c>
      <c r="F149" s="226" t="s">
        <v>274</v>
      </c>
      <c r="G149" s="227" t="s">
        <v>275</v>
      </c>
      <c r="H149" s="228">
        <v>36.869999999999997</v>
      </c>
      <c r="I149" s="92">
        <v>0</v>
      </c>
      <c r="J149" s="272">
        <f>ROUND(I149*H149,2)</f>
        <v>0</v>
      </c>
      <c r="K149" s="226" t="s">
        <v>131</v>
      </c>
      <c r="L149" s="27"/>
      <c r="M149" s="93" t="s">
        <v>3</v>
      </c>
      <c r="N149" s="94" t="s">
        <v>41</v>
      </c>
      <c r="O149" s="95">
        <v>3.5000000000000003E-2</v>
      </c>
      <c r="P149" s="95">
        <f>O149*H149</f>
        <v>1.2904500000000001</v>
      </c>
      <c r="Q149" s="95">
        <v>0</v>
      </c>
      <c r="R149" s="95">
        <f>Q149*H149</f>
        <v>0</v>
      </c>
      <c r="S149" s="95">
        <v>2.9999999999999997E-4</v>
      </c>
      <c r="T149" s="96">
        <f>S149*H149</f>
        <v>1.1060999999999998E-2</v>
      </c>
      <c r="AR149" s="97" t="s">
        <v>189</v>
      </c>
      <c r="AT149" s="97" t="s">
        <v>127</v>
      </c>
      <c r="AU149" s="97" t="s">
        <v>80</v>
      </c>
      <c r="AY149" s="16" t="s">
        <v>124</v>
      </c>
      <c r="BE149" s="98">
        <f>IF(N149="základní",J149,0)</f>
        <v>0</v>
      </c>
      <c r="BF149" s="98">
        <f>IF(N149="snížená",J149,0)</f>
        <v>0</v>
      </c>
      <c r="BG149" s="98">
        <f>IF(N149="zákl. přenesená",J149,0)</f>
        <v>0</v>
      </c>
      <c r="BH149" s="98">
        <f>IF(N149="sníž. přenesená",J149,0)</f>
        <v>0</v>
      </c>
      <c r="BI149" s="98">
        <f>IF(N149="nulová",J149,0)</f>
        <v>0</v>
      </c>
      <c r="BJ149" s="16" t="s">
        <v>78</v>
      </c>
      <c r="BK149" s="98">
        <f>ROUND(I149*H149,2)</f>
        <v>0</v>
      </c>
      <c r="BL149" s="16" t="s">
        <v>189</v>
      </c>
      <c r="BM149" s="97" t="s">
        <v>276</v>
      </c>
    </row>
    <row r="150" spans="2:65" s="1" customFormat="1">
      <c r="B150" s="27"/>
      <c r="D150" s="229" t="s">
        <v>134</v>
      </c>
      <c r="F150" s="230" t="s">
        <v>277</v>
      </c>
      <c r="I150" s="244"/>
      <c r="L150" s="27"/>
      <c r="M150" s="99"/>
      <c r="T150" s="45"/>
      <c r="AT150" s="16" t="s">
        <v>134</v>
      </c>
      <c r="AU150" s="16" t="s">
        <v>80</v>
      </c>
    </row>
    <row r="151" spans="2:65" s="12" customFormat="1">
      <c r="B151" s="104"/>
      <c r="D151" s="236" t="s">
        <v>149</v>
      </c>
      <c r="E151" s="105" t="s">
        <v>3</v>
      </c>
      <c r="F151" s="237" t="s">
        <v>278</v>
      </c>
      <c r="H151" s="238">
        <v>36.869999999999997</v>
      </c>
      <c r="I151" s="258"/>
      <c r="L151" s="104"/>
      <c r="M151" s="106"/>
      <c r="T151" s="107"/>
      <c r="AT151" s="105" t="s">
        <v>149</v>
      </c>
      <c r="AU151" s="105" t="s">
        <v>80</v>
      </c>
      <c r="AV151" s="12" t="s">
        <v>80</v>
      </c>
      <c r="AW151" s="12" t="s">
        <v>30</v>
      </c>
      <c r="AX151" s="12" t="s">
        <v>78</v>
      </c>
      <c r="AY151" s="105" t="s">
        <v>124</v>
      </c>
    </row>
    <row r="152" spans="2:65" s="1" customFormat="1" ht="16.5" customHeight="1">
      <c r="B152" s="91"/>
      <c r="C152" s="224" t="s">
        <v>279</v>
      </c>
      <c r="D152" s="224" t="s">
        <v>127</v>
      </c>
      <c r="E152" s="225" t="s">
        <v>280</v>
      </c>
      <c r="F152" s="226" t="s">
        <v>281</v>
      </c>
      <c r="G152" s="227" t="s">
        <v>275</v>
      </c>
      <c r="H152" s="228">
        <v>23.58</v>
      </c>
      <c r="I152" s="92">
        <v>0</v>
      </c>
      <c r="J152" s="272">
        <f>ROUND(I152*H152,2)</f>
        <v>0</v>
      </c>
      <c r="K152" s="226" t="s">
        <v>131</v>
      </c>
      <c r="L152" s="27"/>
      <c r="M152" s="93" t="s">
        <v>3</v>
      </c>
      <c r="N152" s="94" t="s">
        <v>41</v>
      </c>
      <c r="O152" s="95">
        <v>0.115</v>
      </c>
      <c r="P152" s="95">
        <f>O152*H152</f>
        <v>2.7117</v>
      </c>
      <c r="Q152" s="95">
        <v>1.0000000000000001E-5</v>
      </c>
      <c r="R152" s="95">
        <f>Q152*H152</f>
        <v>2.3580000000000001E-4</v>
      </c>
      <c r="S152" s="95">
        <v>0</v>
      </c>
      <c r="T152" s="96">
        <f>S152*H152</f>
        <v>0</v>
      </c>
      <c r="AR152" s="97" t="s">
        <v>189</v>
      </c>
      <c r="AT152" s="97" t="s">
        <v>127</v>
      </c>
      <c r="AU152" s="97" t="s">
        <v>80</v>
      </c>
      <c r="AY152" s="16" t="s">
        <v>124</v>
      </c>
      <c r="BE152" s="98">
        <f>IF(N152="základní",J152,0)</f>
        <v>0</v>
      </c>
      <c r="BF152" s="98">
        <f>IF(N152="snížená",J152,0)</f>
        <v>0</v>
      </c>
      <c r="BG152" s="98">
        <f>IF(N152="zákl. přenesená",J152,0)</f>
        <v>0</v>
      </c>
      <c r="BH152" s="98">
        <f>IF(N152="sníž. přenesená",J152,0)</f>
        <v>0</v>
      </c>
      <c r="BI152" s="98">
        <f>IF(N152="nulová",J152,0)</f>
        <v>0</v>
      </c>
      <c r="BJ152" s="16" t="s">
        <v>78</v>
      </c>
      <c r="BK152" s="98">
        <f>ROUND(I152*H152,2)</f>
        <v>0</v>
      </c>
      <c r="BL152" s="16" t="s">
        <v>189</v>
      </c>
      <c r="BM152" s="97" t="s">
        <v>282</v>
      </c>
    </row>
    <row r="153" spans="2:65" s="1" customFormat="1">
      <c r="B153" s="27"/>
      <c r="D153" s="229" t="s">
        <v>134</v>
      </c>
      <c r="F153" s="230" t="s">
        <v>283</v>
      </c>
      <c r="I153" s="244"/>
      <c r="L153" s="27"/>
      <c r="M153" s="99"/>
      <c r="T153" s="45"/>
      <c r="AT153" s="16" t="s">
        <v>134</v>
      </c>
      <c r="AU153" s="16" t="s">
        <v>80</v>
      </c>
    </row>
    <row r="154" spans="2:65" s="12" customFormat="1">
      <c r="B154" s="104"/>
      <c r="D154" s="236" t="s">
        <v>149</v>
      </c>
      <c r="E154" s="105" t="s">
        <v>3</v>
      </c>
      <c r="F154" s="237" t="s">
        <v>284</v>
      </c>
      <c r="H154" s="238">
        <v>23.58</v>
      </c>
      <c r="I154" s="258"/>
      <c r="L154" s="104"/>
      <c r="M154" s="106"/>
      <c r="T154" s="107"/>
      <c r="AT154" s="105" t="s">
        <v>149</v>
      </c>
      <c r="AU154" s="105" t="s">
        <v>80</v>
      </c>
      <c r="AV154" s="12" t="s">
        <v>80</v>
      </c>
      <c r="AW154" s="12" t="s">
        <v>30</v>
      </c>
      <c r="AX154" s="12" t="s">
        <v>78</v>
      </c>
      <c r="AY154" s="105" t="s">
        <v>124</v>
      </c>
    </row>
    <row r="155" spans="2:65" s="1" customFormat="1" ht="16.5" customHeight="1">
      <c r="B155" s="91"/>
      <c r="C155" s="231" t="s">
        <v>285</v>
      </c>
      <c r="D155" s="231" t="s">
        <v>136</v>
      </c>
      <c r="E155" s="232" t="s">
        <v>286</v>
      </c>
      <c r="F155" s="233" t="s">
        <v>287</v>
      </c>
      <c r="G155" s="234" t="s">
        <v>275</v>
      </c>
      <c r="H155" s="235">
        <v>23.58</v>
      </c>
      <c r="I155" s="100">
        <v>0</v>
      </c>
      <c r="J155" s="273">
        <f>ROUND(I155*H155,2)</f>
        <v>0</v>
      </c>
      <c r="K155" s="233" t="s">
        <v>131</v>
      </c>
      <c r="L155" s="101"/>
      <c r="M155" s="102" t="s">
        <v>3</v>
      </c>
      <c r="N155" s="103" t="s">
        <v>41</v>
      </c>
      <c r="O155" s="95">
        <v>0</v>
      </c>
      <c r="P155" s="95">
        <f>O155*H155</f>
        <v>0</v>
      </c>
      <c r="Q155" s="95">
        <v>2.0000000000000001E-4</v>
      </c>
      <c r="R155" s="95">
        <f>Q155*H155</f>
        <v>4.7159999999999997E-3</v>
      </c>
      <c r="S155" s="95">
        <v>0</v>
      </c>
      <c r="T155" s="96">
        <f>S155*H155</f>
        <v>0</v>
      </c>
      <c r="AR155" s="97" t="s">
        <v>216</v>
      </c>
      <c r="AT155" s="97" t="s">
        <v>136</v>
      </c>
      <c r="AU155" s="97" t="s">
        <v>80</v>
      </c>
      <c r="AY155" s="16" t="s">
        <v>124</v>
      </c>
      <c r="BE155" s="98">
        <f>IF(N155="základní",J155,0)</f>
        <v>0</v>
      </c>
      <c r="BF155" s="98">
        <f>IF(N155="snížená",J155,0)</f>
        <v>0</v>
      </c>
      <c r="BG155" s="98">
        <f>IF(N155="zákl. přenesená",J155,0)</f>
        <v>0</v>
      </c>
      <c r="BH155" s="98">
        <f>IF(N155="sníž. přenesená",J155,0)</f>
        <v>0</v>
      </c>
      <c r="BI155" s="98">
        <f>IF(N155="nulová",J155,0)</f>
        <v>0</v>
      </c>
      <c r="BJ155" s="16" t="s">
        <v>78</v>
      </c>
      <c r="BK155" s="98">
        <f>ROUND(I155*H155,2)</f>
        <v>0</v>
      </c>
      <c r="BL155" s="16" t="s">
        <v>189</v>
      </c>
      <c r="BM155" s="97" t="s">
        <v>288</v>
      </c>
    </row>
    <row r="156" spans="2:65" s="1" customFormat="1" ht="16.5" customHeight="1">
      <c r="B156" s="91"/>
      <c r="C156" s="224" t="s">
        <v>289</v>
      </c>
      <c r="D156" s="224" t="s">
        <v>127</v>
      </c>
      <c r="E156" s="225" t="s">
        <v>290</v>
      </c>
      <c r="F156" s="226" t="s">
        <v>291</v>
      </c>
      <c r="G156" s="227" t="s">
        <v>275</v>
      </c>
      <c r="H156" s="228">
        <v>23.58</v>
      </c>
      <c r="I156" s="92">
        <v>0</v>
      </c>
      <c r="J156" s="272">
        <f>ROUND(I156*H156,2)</f>
        <v>0</v>
      </c>
      <c r="K156" s="226" t="s">
        <v>3</v>
      </c>
      <c r="L156" s="27"/>
      <c r="M156" s="93" t="s">
        <v>3</v>
      </c>
      <c r="N156" s="94" t="s">
        <v>41</v>
      </c>
      <c r="O156" s="95">
        <v>0</v>
      </c>
      <c r="P156" s="95">
        <f>O156*H156</f>
        <v>0</v>
      </c>
      <c r="Q156" s="95">
        <v>0</v>
      </c>
      <c r="R156" s="95">
        <f>Q156*H156</f>
        <v>0</v>
      </c>
      <c r="S156" s="95">
        <v>0</v>
      </c>
      <c r="T156" s="96">
        <f>S156*H156</f>
        <v>0</v>
      </c>
      <c r="AR156" s="97" t="s">
        <v>189</v>
      </c>
      <c r="AT156" s="97" t="s">
        <v>127</v>
      </c>
      <c r="AU156" s="97" t="s">
        <v>80</v>
      </c>
      <c r="AY156" s="16" t="s">
        <v>124</v>
      </c>
      <c r="BE156" s="98">
        <f>IF(N156="základní",J156,0)</f>
        <v>0</v>
      </c>
      <c r="BF156" s="98">
        <f>IF(N156="snížená",J156,0)</f>
        <v>0</v>
      </c>
      <c r="BG156" s="98">
        <f>IF(N156="zákl. přenesená",J156,0)</f>
        <v>0</v>
      </c>
      <c r="BH156" s="98">
        <f>IF(N156="sníž. přenesená",J156,0)</f>
        <v>0</v>
      </c>
      <c r="BI156" s="98">
        <f>IF(N156="nulová",J156,0)</f>
        <v>0</v>
      </c>
      <c r="BJ156" s="16" t="s">
        <v>78</v>
      </c>
      <c r="BK156" s="98">
        <f>ROUND(I156*H156,2)</f>
        <v>0</v>
      </c>
      <c r="BL156" s="16" t="s">
        <v>189</v>
      </c>
      <c r="BM156" s="97" t="s">
        <v>292</v>
      </c>
    </row>
    <row r="157" spans="2:65" s="1" customFormat="1" ht="16.5" customHeight="1">
      <c r="B157" s="91"/>
      <c r="C157" s="224" t="s">
        <v>293</v>
      </c>
      <c r="D157" s="224" t="s">
        <v>127</v>
      </c>
      <c r="E157" s="225" t="s">
        <v>294</v>
      </c>
      <c r="F157" s="226" t="s">
        <v>295</v>
      </c>
      <c r="G157" s="227" t="s">
        <v>275</v>
      </c>
      <c r="H157" s="228">
        <v>0.8</v>
      </c>
      <c r="I157" s="92">
        <v>0</v>
      </c>
      <c r="J157" s="272">
        <f>ROUND(I157*H157,2)</f>
        <v>0</v>
      </c>
      <c r="K157" s="226" t="s">
        <v>131</v>
      </c>
      <c r="L157" s="27"/>
      <c r="M157" s="93" t="s">
        <v>3</v>
      </c>
      <c r="N157" s="94" t="s">
        <v>41</v>
      </c>
      <c r="O157" s="95">
        <v>0.26400000000000001</v>
      </c>
      <c r="P157" s="95">
        <f>O157*H157</f>
        <v>0.21120000000000003</v>
      </c>
      <c r="Q157" s="95">
        <v>0</v>
      </c>
      <c r="R157" s="95">
        <f>Q157*H157</f>
        <v>0</v>
      </c>
      <c r="S157" s="95">
        <v>0</v>
      </c>
      <c r="T157" s="96">
        <f>S157*H157</f>
        <v>0</v>
      </c>
      <c r="AR157" s="97" t="s">
        <v>189</v>
      </c>
      <c r="AT157" s="97" t="s">
        <v>127</v>
      </c>
      <c r="AU157" s="97" t="s">
        <v>80</v>
      </c>
      <c r="AY157" s="16" t="s">
        <v>124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16" t="s">
        <v>78</v>
      </c>
      <c r="BK157" s="98">
        <f>ROUND(I157*H157,2)</f>
        <v>0</v>
      </c>
      <c r="BL157" s="16" t="s">
        <v>189</v>
      </c>
      <c r="BM157" s="97" t="s">
        <v>296</v>
      </c>
    </row>
    <row r="158" spans="2:65" s="1" customFormat="1">
      <c r="B158" s="27"/>
      <c r="D158" s="229" t="s">
        <v>134</v>
      </c>
      <c r="F158" s="230" t="s">
        <v>297</v>
      </c>
      <c r="I158" s="244"/>
      <c r="L158" s="27"/>
      <c r="M158" s="99"/>
      <c r="T158" s="45"/>
      <c r="AT158" s="16" t="s">
        <v>134</v>
      </c>
      <c r="AU158" s="16" t="s">
        <v>80</v>
      </c>
    </row>
    <row r="159" spans="2:65" s="1" customFormat="1" ht="16.5" customHeight="1">
      <c r="B159" s="91"/>
      <c r="C159" s="231" t="s">
        <v>216</v>
      </c>
      <c r="D159" s="231" t="s">
        <v>136</v>
      </c>
      <c r="E159" s="232" t="s">
        <v>298</v>
      </c>
      <c r="F159" s="233" t="s">
        <v>299</v>
      </c>
      <c r="G159" s="234" t="s">
        <v>275</v>
      </c>
      <c r="H159" s="235">
        <v>0.8</v>
      </c>
      <c r="I159" s="100">
        <v>0</v>
      </c>
      <c r="J159" s="273">
        <f>ROUND(I159*H159,2)</f>
        <v>0</v>
      </c>
      <c r="K159" s="233" t="s">
        <v>131</v>
      </c>
      <c r="L159" s="101"/>
      <c r="M159" s="102" t="s">
        <v>3</v>
      </c>
      <c r="N159" s="103" t="s">
        <v>41</v>
      </c>
      <c r="O159" s="95">
        <v>0</v>
      </c>
      <c r="P159" s="95">
        <f>O159*H159</f>
        <v>0</v>
      </c>
      <c r="Q159" s="95">
        <v>2.0000000000000001E-4</v>
      </c>
      <c r="R159" s="95">
        <f>Q159*H159</f>
        <v>1.6000000000000001E-4</v>
      </c>
      <c r="S159" s="95">
        <v>0</v>
      </c>
      <c r="T159" s="96">
        <f>S159*H159</f>
        <v>0</v>
      </c>
      <c r="AR159" s="97" t="s">
        <v>216</v>
      </c>
      <c r="AT159" s="97" t="s">
        <v>136</v>
      </c>
      <c r="AU159" s="97" t="s">
        <v>80</v>
      </c>
      <c r="AY159" s="16" t="s">
        <v>124</v>
      </c>
      <c r="BE159" s="98">
        <f>IF(N159="základní",J159,0)</f>
        <v>0</v>
      </c>
      <c r="BF159" s="98">
        <f>IF(N159="snížená",J159,0)</f>
        <v>0</v>
      </c>
      <c r="BG159" s="98">
        <f>IF(N159="zákl. přenesená",J159,0)</f>
        <v>0</v>
      </c>
      <c r="BH159" s="98">
        <f>IF(N159="sníž. přenesená",J159,0)</f>
        <v>0</v>
      </c>
      <c r="BI159" s="98">
        <f>IF(N159="nulová",J159,0)</f>
        <v>0</v>
      </c>
      <c r="BJ159" s="16" t="s">
        <v>78</v>
      </c>
      <c r="BK159" s="98">
        <f>ROUND(I159*H159,2)</f>
        <v>0</v>
      </c>
      <c r="BL159" s="16" t="s">
        <v>189</v>
      </c>
      <c r="BM159" s="97" t="s">
        <v>300</v>
      </c>
    </row>
    <row r="160" spans="2:65" s="1" customFormat="1" ht="24.2" customHeight="1">
      <c r="B160" s="91"/>
      <c r="C160" s="224" t="s">
        <v>301</v>
      </c>
      <c r="D160" s="224" t="s">
        <v>127</v>
      </c>
      <c r="E160" s="225" t="s">
        <v>302</v>
      </c>
      <c r="F160" s="226" t="s">
        <v>303</v>
      </c>
      <c r="G160" s="227" t="s">
        <v>165</v>
      </c>
      <c r="H160" s="228">
        <v>9.4E-2</v>
      </c>
      <c r="I160" s="92">
        <v>0</v>
      </c>
      <c r="J160" s="272">
        <f>ROUND(I160*H160,2)</f>
        <v>0</v>
      </c>
      <c r="K160" s="226" t="s">
        <v>131</v>
      </c>
      <c r="L160" s="27"/>
      <c r="M160" s="93" t="s">
        <v>3</v>
      </c>
      <c r="N160" s="94" t="s">
        <v>41</v>
      </c>
      <c r="O160" s="95">
        <v>0</v>
      </c>
      <c r="P160" s="95">
        <f>O160*H160</f>
        <v>0</v>
      </c>
      <c r="Q160" s="95">
        <v>0</v>
      </c>
      <c r="R160" s="95">
        <f>Q160*H160</f>
        <v>0</v>
      </c>
      <c r="S160" s="95">
        <v>0</v>
      </c>
      <c r="T160" s="96">
        <f>S160*H160</f>
        <v>0</v>
      </c>
      <c r="AR160" s="97" t="s">
        <v>132</v>
      </c>
      <c r="AT160" s="97" t="s">
        <v>127</v>
      </c>
      <c r="AU160" s="97" t="s">
        <v>80</v>
      </c>
      <c r="AY160" s="16" t="s">
        <v>124</v>
      </c>
      <c r="BE160" s="98">
        <f>IF(N160="základní",J160,0)</f>
        <v>0</v>
      </c>
      <c r="BF160" s="98">
        <f>IF(N160="snížená",J160,0)</f>
        <v>0</v>
      </c>
      <c r="BG160" s="98">
        <f>IF(N160="zákl. přenesená",J160,0)</f>
        <v>0</v>
      </c>
      <c r="BH160" s="98">
        <f>IF(N160="sníž. přenesená",J160,0)</f>
        <v>0</v>
      </c>
      <c r="BI160" s="98">
        <f>IF(N160="nulová",J160,0)</f>
        <v>0</v>
      </c>
      <c r="BJ160" s="16" t="s">
        <v>78</v>
      </c>
      <c r="BK160" s="98">
        <f>ROUND(I160*H160,2)</f>
        <v>0</v>
      </c>
      <c r="BL160" s="16" t="s">
        <v>132</v>
      </c>
      <c r="BM160" s="97" t="s">
        <v>304</v>
      </c>
    </row>
    <row r="161" spans="2:65" s="1" customFormat="1">
      <c r="B161" s="27"/>
      <c r="D161" s="229" t="s">
        <v>134</v>
      </c>
      <c r="F161" s="230" t="s">
        <v>305</v>
      </c>
      <c r="I161" s="244"/>
      <c r="L161" s="27"/>
      <c r="M161" s="99"/>
      <c r="T161" s="45"/>
      <c r="AT161" s="16" t="s">
        <v>134</v>
      </c>
      <c r="AU161" s="16" t="s">
        <v>80</v>
      </c>
    </row>
    <row r="162" spans="2:65" s="1" customFormat="1" ht="19.5">
      <c r="B162" s="27"/>
      <c r="D162" s="236" t="s">
        <v>306</v>
      </c>
      <c r="F162" s="239" t="s">
        <v>307</v>
      </c>
      <c r="I162" s="244"/>
      <c r="L162" s="27"/>
      <c r="M162" s="99"/>
      <c r="T162" s="45"/>
      <c r="AT162" s="16" t="s">
        <v>306</v>
      </c>
      <c r="AU162" s="16" t="s">
        <v>80</v>
      </c>
    </row>
    <row r="163" spans="2:65" s="12" customFormat="1">
      <c r="B163" s="104"/>
      <c r="D163" s="236" t="s">
        <v>149</v>
      </c>
      <c r="E163" s="105" t="s">
        <v>3</v>
      </c>
      <c r="F163" s="237" t="s">
        <v>308</v>
      </c>
      <c r="H163" s="238">
        <v>9.4E-2</v>
      </c>
      <c r="I163" s="258"/>
      <c r="L163" s="104"/>
      <c r="M163" s="106"/>
      <c r="T163" s="107"/>
      <c r="AT163" s="105" t="s">
        <v>149</v>
      </c>
      <c r="AU163" s="105" t="s">
        <v>80</v>
      </c>
      <c r="AV163" s="12" t="s">
        <v>80</v>
      </c>
      <c r="AW163" s="12" t="s">
        <v>30</v>
      </c>
      <c r="AX163" s="12" t="s">
        <v>78</v>
      </c>
      <c r="AY163" s="105" t="s">
        <v>124</v>
      </c>
    </row>
    <row r="164" spans="2:65" s="1" customFormat="1" ht="24.2" customHeight="1">
      <c r="B164" s="91"/>
      <c r="C164" s="224" t="s">
        <v>309</v>
      </c>
      <c r="D164" s="224" t="s">
        <v>127</v>
      </c>
      <c r="E164" s="225" t="s">
        <v>310</v>
      </c>
      <c r="F164" s="226" t="s">
        <v>311</v>
      </c>
      <c r="G164" s="227" t="s">
        <v>165</v>
      </c>
      <c r="H164" s="228">
        <v>0.31</v>
      </c>
      <c r="I164" s="92">
        <v>0</v>
      </c>
      <c r="J164" s="272">
        <f>ROUND(I164*H164,2)</f>
        <v>0</v>
      </c>
      <c r="K164" s="226" t="s">
        <v>131</v>
      </c>
      <c r="L164" s="27"/>
      <c r="M164" s="93" t="s">
        <v>3</v>
      </c>
      <c r="N164" s="94" t="s">
        <v>41</v>
      </c>
      <c r="O164" s="95">
        <v>3.3119999999999998</v>
      </c>
      <c r="P164" s="95">
        <f>O164*H164</f>
        <v>1.0267199999999999</v>
      </c>
      <c r="Q164" s="95">
        <v>0</v>
      </c>
      <c r="R164" s="95">
        <f>Q164*H164</f>
        <v>0</v>
      </c>
      <c r="S164" s="95">
        <v>0</v>
      </c>
      <c r="T164" s="96">
        <f>S164*H164</f>
        <v>0</v>
      </c>
      <c r="AR164" s="97" t="s">
        <v>189</v>
      </c>
      <c r="AT164" s="97" t="s">
        <v>127</v>
      </c>
      <c r="AU164" s="97" t="s">
        <v>80</v>
      </c>
      <c r="AY164" s="16" t="s">
        <v>124</v>
      </c>
      <c r="BE164" s="98">
        <f>IF(N164="základní",J164,0)</f>
        <v>0</v>
      </c>
      <c r="BF164" s="98">
        <f>IF(N164="snížená",J164,0)</f>
        <v>0</v>
      </c>
      <c r="BG164" s="98">
        <f>IF(N164="zákl. přenesená",J164,0)</f>
        <v>0</v>
      </c>
      <c r="BH164" s="98">
        <f>IF(N164="sníž. přenesená",J164,0)</f>
        <v>0</v>
      </c>
      <c r="BI164" s="98">
        <f>IF(N164="nulová",J164,0)</f>
        <v>0</v>
      </c>
      <c r="BJ164" s="16" t="s">
        <v>78</v>
      </c>
      <c r="BK164" s="98">
        <f>ROUND(I164*H164,2)</f>
        <v>0</v>
      </c>
      <c r="BL164" s="16" t="s">
        <v>189</v>
      </c>
      <c r="BM164" s="97" t="s">
        <v>312</v>
      </c>
    </row>
    <row r="165" spans="2:65" s="1" customFormat="1">
      <c r="B165" s="27"/>
      <c r="D165" s="229" t="s">
        <v>134</v>
      </c>
      <c r="F165" s="230" t="s">
        <v>313</v>
      </c>
      <c r="I165" s="244"/>
      <c r="L165" s="27"/>
      <c r="M165" s="99"/>
      <c r="T165" s="45"/>
      <c r="AT165" s="16" t="s">
        <v>134</v>
      </c>
      <c r="AU165" s="16" t="s">
        <v>80</v>
      </c>
    </row>
    <row r="166" spans="2:65" s="11" customFormat="1" ht="22.9" customHeight="1">
      <c r="B166" s="84"/>
      <c r="D166" s="85" t="s">
        <v>69</v>
      </c>
      <c r="E166" s="223" t="s">
        <v>314</v>
      </c>
      <c r="F166" s="223" t="s">
        <v>315</v>
      </c>
      <c r="I166" s="257"/>
      <c r="J166" s="271">
        <f>BK166</f>
        <v>0</v>
      </c>
      <c r="L166" s="84"/>
      <c r="M166" s="86"/>
      <c r="P166" s="87">
        <f>SUM(P167:P173)</f>
        <v>9.6206880000000012</v>
      </c>
      <c r="R166" s="87">
        <f>SUM(R167:R173)</f>
        <v>3.5112000000000004E-2</v>
      </c>
      <c r="T166" s="88">
        <f>SUM(T167:T173)</f>
        <v>0</v>
      </c>
      <c r="AR166" s="85" t="s">
        <v>80</v>
      </c>
      <c r="AT166" s="89" t="s">
        <v>69</v>
      </c>
      <c r="AU166" s="89" t="s">
        <v>78</v>
      </c>
      <c r="AY166" s="85" t="s">
        <v>124</v>
      </c>
      <c r="BK166" s="90">
        <f>SUM(BK167:BK173)</f>
        <v>0</v>
      </c>
    </row>
    <row r="167" spans="2:65" s="1" customFormat="1" ht="16.5" customHeight="1">
      <c r="B167" s="91"/>
      <c r="C167" s="224" t="s">
        <v>316</v>
      </c>
      <c r="D167" s="224" t="s">
        <v>127</v>
      </c>
      <c r="E167" s="225" t="s">
        <v>317</v>
      </c>
      <c r="F167" s="226" t="s">
        <v>318</v>
      </c>
      <c r="G167" s="227" t="s">
        <v>146</v>
      </c>
      <c r="H167" s="228">
        <v>70.224000000000004</v>
      </c>
      <c r="I167" s="92">
        <v>0</v>
      </c>
      <c r="J167" s="272">
        <f>ROUND(I167*H167,2)</f>
        <v>0</v>
      </c>
      <c r="K167" s="226" t="s">
        <v>131</v>
      </c>
      <c r="L167" s="27"/>
      <c r="M167" s="93" t="s">
        <v>3</v>
      </c>
      <c r="N167" s="94" t="s">
        <v>41</v>
      </c>
      <c r="O167" s="95">
        <v>3.3000000000000002E-2</v>
      </c>
      <c r="P167" s="95">
        <f>O167*H167</f>
        <v>2.3173920000000003</v>
      </c>
      <c r="Q167" s="95">
        <v>2.1000000000000001E-4</v>
      </c>
      <c r="R167" s="95">
        <f>Q167*H167</f>
        <v>1.4747040000000001E-2</v>
      </c>
      <c r="S167" s="95">
        <v>0</v>
      </c>
      <c r="T167" s="96">
        <f>S167*H167</f>
        <v>0</v>
      </c>
      <c r="AR167" s="97" t="s">
        <v>189</v>
      </c>
      <c r="AT167" s="97" t="s">
        <v>127</v>
      </c>
      <c r="AU167" s="97" t="s">
        <v>80</v>
      </c>
      <c r="AY167" s="16" t="s">
        <v>124</v>
      </c>
      <c r="BE167" s="98">
        <f>IF(N167="základní",J167,0)</f>
        <v>0</v>
      </c>
      <c r="BF167" s="98">
        <f>IF(N167="snížená",J167,0)</f>
        <v>0</v>
      </c>
      <c r="BG167" s="98">
        <f>IF(N167="zákl. přenesená",J167,0)</f>
        <v>0</v>
      </c>
      <c r="BH167" s="98">
        <f>IF(N167="sníž. přenesená",J167,0)</f>
        <v>0</v>
      </c>
      <c r="BI167" s="98">
        <f>IF(N167="nulová",J167,0)</f>
        <v>0</v>
      </c>
      <c r="BJ167" s="16" t="s">
        <v>78</v>
      </c>
      <c r="BK167" s="98">
        <f>ROUND(I167*H167,2)</f>
        <v>0</v>
      </c>
      <c r="BL167" s="16" t="s">
        <v>189</v>
      </c>
      <c r="BM167" s="97" t="s">
        <v>319</v>
      </c>
    </row>
    <row r="168" spans="2:65" s="1" customFormat="1">
      <c r="B168" s="27"/>
      <c r="D168" s="229" t="s">
        <v>134</v>
      </c>
      <c r="F168" s="230" t="s">
        <v>320</v>
      </c>
      <c r="I168" s="244"/>
      <c r="L168" s="27"/>
      <c r="M168" s="99"/>
      <c r="T168" s="45"/>
      <c r="AT168" s="16" t="s">
        <v>134</v>
      </c>
      <c r="AU168" s="16" t="s">
        <v>80</v>
      </c>
    </row>
    <row r="169" spans="2:65" s="1" customFormat="1" ht="24.2" customHeight="1">
      <c r="B169" s="91"/>
      <c r="C169" s="224" t="s">
        <v>321</v>
      </c>
      <c r="D169" s="224" t="s">
        <v>127</v>
      </c>
      <c r="E169" s="225" t="s">
        <v>322</v>
      </c>
      <c r="F169" s="226" t="s">
        <v>323</v>
      </c>
      <c r="G169" s="227" t="s">
        <v>146</v>
      </c>
      <c r="H169" s="228">
        <v>70.224000000000004</v>
      </c>
      <c r="I169" s="92">
        <v>0</v>
      </c>
      <c r="J169" s="272">
        <f>ROUND(I169*H169,2)</f>
        <v>0</v>
      </c>
      <c r="K169" s="226" t="s">
        <v>131</v>
      </c>
      <c r="L169" s="27"/>
      <c r="M169" s="93" t="s">
        <v>3</v>
      </c>
      <c r="N169" s="94" t="s">
        <v>41</v>
      </c>
      <c r="O169" s="95">
        <v>0.104</v>
      </c>
      <c r="P169" s="95">
        <f>O169*H169</f>
        <v>7.3032960000000005</v>
      </c>
      <c r="Q169" s="95">
        <v>2.9E-4</v>
      </c>
      <c r="R169" s="95">
        <f>Q169*H169</f>
        <v>2.0364960000000001E-2</v>
      </c>
      <c r="S169" s="95">
        <v>0</v>
      </c>
      <c r="T169" s="96">
        <f>S169*H169</f>
        <v>0</v>
      </c>
      <c r="AR169" s="97" t="s">
        <v>189</v>
      </c>
      <c r="AT169" s="97" t="s">
        <v>127</v>
      </c>
      <c r="AU169" s="97" t="s">
        <v>80</v>
      </c>
      <c r="AY169" s="16" t="s">
        <v>124</v>
      </c>
      <c r="BE169" s="98">
        <f>IF(N169="základní",J169,0)</f>
        <v>0</v>
      </c>
      <c r="BF169" s="98">
        <f>IF(N169="snížená",J169,0)</f>
        <v>0</v>
      </c>
      <c r="BG169" s="98">
        <f>IF(N169="zákl. přenesená",J169,0)</f>
        <v>0</v>
      </c>
      <c r="BH169" s="98">
        <f>IF(N169="sníž. přenesená",J169,0)</f>
        <v>0</v>
      </c>
      <c r="BI169" s="98">
        <f>IF(N169="nulová",J169,0)</f>
        <v>0</v>
      </c>
      <c r="BJ169" s="16" t="s">
        <v>78</v>
      </c>
      <c r="BK169" s="98">
        <f>ROUND(I169*H169,2)</f>
        <v>0</v>
      </c>
      <c r="BL169" s="16" t="s">
        <v>189</v>
      </c>
      <c r="BM169" s="97" t="s">
        <v>324</v>
      </c>
    </row>
    <row r="170" spans="2:65" s="1" customFormat="1">
      <c r="B170" s="27"/>
      <c r="D170" s="229" t="s">
        <v>134</v>
      </c>
      <c r="F170" s="230" t="s">
        <v>325</v>
      </c>
      <c r="I170" s="244"/>
      <c r="L170" s="27"/>
      <c r="M170" s="99"/>
      <c r="T170" s="45"/>
      <c r="AT170" s="16" t="s">
        <v>134</v>
      </c>
      <c r="AU170" s="16" t="s">
        <v>80</v>
      </c>
    </row>
    <row r="171" spans="2:65" s="12" customFormat="1">
      <c r="B171" s="104"/>
      <c r="D171" s="236" t="s">
        <v>149</v>
      </c>
      <c r="E171" s="105" t="s">
        <v>3</v>
      </c>
      <c r="F171" s="237" t="s">
        <v>326</v>
      </c>
      <c r="H171" s="238">
        <v>89.603999999999999</v>
      </c>
      <c r="I171" s="258"/>
      <c r="L171" s="104"/>
      <c r="M171" s="106"/>
      <c r="T171" s="107"/>
      <c r="AT171" s="105" t="s">
        <v>149</v>
      </c>
      <c r="AU171" s="105" t="s">
        <v>80</v>
      </c>
      <c r="AV171" s="12" t="s">
        <v>80</v>
      </c>
      <c r="AW171" s="12" t="s">
        <v>30</v>
      </c>
      <c r="AX171" s="12" t="s">
        <v>70</v>
      </c>
      <c r="AY171" s="105" t="s">
        <v>124</v>
      </c>
    </row>
    <row r="172" spans="2:65" s="12" customFormat="1">
      <c r="B172" s="104"/>
      <c r="D172" s="236" t="s">
        <v>149</v>
      </c>
      <c r="E172" s="105" t="s">
        <v>3</v>
      </c>
      <c r="F172" s="237" t="s">
        <v>327</v>
      </c>
      <c r="H172" s="238">
        <v>-19.38</v>
      </c>
      <c r="I172" s="258"/>
      <c r="L172" s="104"/>
      <c r="M172" s="106"/>
      <c r="T172" s="107"/>
      <c r="AT172" s="105" t="s">
        <v>149</v>
      </c>
      <c r="AU172" s="105" t="s">
        <v>80</v>
      </c>
      <c r="AV172" s="12" t="s">
        <v>80</v>
      </c>
      <c r="AW172" s="12" t="s">
        <v>30</v>
      </c>
      <c r="AX172" s="12" t="s">
        <v>70</v>
      </c>
      <c r="AY172" s="105" t="s">
        <v>124</v>
      </c>
    </row>
    <row r="173" spans="2:65" s="13" customFormat="1">
      <c r="B173" s="108"/>
      <c r="D173" s="236" t="s">
        <v>149</v>
      </c>
      <c r="E173" s="109" t="s">
        <v>3</v>
      </c>
      <c r="F173" s="240" t="s">
        <v>328</v>
      </c>
      <c r="H173" s="241">
        <v>70.224000000000004</v>
      </c>
      <c r="I173" s="259"/>
      <c r="L173" s="108"/>
      <c r="M173" s="110"/>
      <c r="T173" s="111"/>
      <c r="AT173" s="109" t="s">
        <v>149</v>
      </c>
      <c r="AU173" s="109" t="s">
        <v>80</v>
      </c>
      <c r="AV173" s="13" t="s">
        <v>132</v>
      </c>
      <c r="AW173" s="13" t="s">
        <v>30</v>
      </c>
      <c r="AX173" s="13" t="s">
        <v>78</v>
      </c>
      <c r="AY173" s="109" t="s">
        <v>124</v>
      </c>
    </row>
    <row r="174" spans="2:65" s="11" customFormat="1" ht="22.9" customHeight="1">
      <c r="B174" s="84"/>
      <c r="D174" s="85" t="s">
        <v>69</v>
      </c>
      <c r="E174" s="223" t="s">
        <v>329</v>
      </c>
      <c r="F174" s="223" t="s">
        <v>330</v>
      </c>
      <c r="I174" s="257"/>
      <c r="J174" s="271">
        <f>BK174</f>
        <v>0</v>
      </c>
      <c r="L174" s="84"/>
      <c r="M174" s="86"/>
      <c r="P174" s="87">
        <f>P175</f>
        <v>0.20399999999999999</v>
      </c>
      <c r="R174" s="87">
        <f>R175</f>
        <v>0</v>
      </c>
      <c r="T174" s="88">
        <f>T175</f>
        <v>0</v>
      </c>
      <c r="AR174" s="85" t="s">
        <v>80</v>
      </c>
      <c r="AT174" s="89" t="s">
        <v>69</v>
      </c>
      <c r="AU174" s="89" t="s">
        <v>78</v>
      </c>
      <c r="AY174" s="85" t="s">
        <v>124</v>
      </c>
      <c r="BK174" s="90">
        <f>BK175</f>
        <v>0</v>
      </c>
    </row>
    <row r="175" spans="2:65" s="1" customFormat="1" ht="16.5" customHeight="1">
      <c r="B175" s="91"/>
      <c r="C175" s="224" t="s">
        <v>331</v>
      </c>
      <c r="D175" s="224" t="s">
        <v>127</v>
      </c>
      <c r="E175" s="225" t="s">
        <v>332</v>
      </c>
      <c r="F175" s="226" t="s">
        <v>333</v>
      </c>
      <c r="G175" s="227" t="s">
        <v>130</v>
      </c>
      <c r="H175" s="228">
        <v>2</v>
      </c>
      <c r="I175" s="92">
        <v>0</v>
      </c>
      <c r="J175" s="272">
        <f>ROUND(I175*H175,2)</f>
        <v>0</v>
      </c>
      <c r="K175" s="226" t="s">
        <v>3</v>
      </c>
      <c r="L175" s="27"/>
      <c r="M175" s="112" t="s">
        <v>3</v>
      </c>
      <c r="N175" s="113" t="s">
        <v>41</v>
      </c>
      <c r="O175" s="114">
        <v>0.10199999999999999</v>
      </c>
      <c r="P175" s="114">
        <f>O175*H175</f>
        <v>0.20399999999999999</v>
      </c>
      <c r="Q175" s="114">
        <v>0</v>
      </c>
      <c r="R175" s="114">
        <f>Q175*H175</f>
        <v>0</v>
      </c>
      <c r="S175" s="114">
        <v>0</v>
      </c>
      <c r="T175" s="115">
        <f>S175*H175</f>
        <v>0</v>
      </c>
      <c r="AR175" s="97" t="s">
        <v>189</v>
      </c>
      <c r="AT175" s="97" t="s">
        <v>127</v>
      </c>
      <c r="AU175" s="97" t="s">
        <v>80</v>
      </c>
      <c r="AY175" s="16" t="s">
        <v>124</v>
      </c>
      <c r="BE175" s="98">
        <f>IF(N175="základní",J175,0)</f>
        <v>0</v>
      </c>
      <c r="BF175" s="98">
        <f>IF(N175="snížená",J175,0)</f>
        <v>0</v>
      </c>
      <c r="BG175" s="98">
        <f>IF(N175="zákl. přenesená",J175,0)</f>
        <v>0</v>
      </c>
      <c r="BH175" s="98">
        <f>IF(N175="sníž. přenesená",J175,0)</f>
        <v>0</v>
      </c>
      <c r="BI175" s="98">
        <f>IF(N175="nulová",J175,0)</f>
        <v>0</v>
      </c>
      <c r="BJ175" s="16" t="s">
        <v>78</v>
      </c>
      <c r="BK175" s="98">
        <f>ROUND(I175*H175,2)</f>
        <v>0</v>
      </c>
      <c r="BL175" s="16" t="s">
        <v>189</v>
      </c>
      <c r="BM175" s="97" t="s">
        <v>334</v>
      </c>
    </row>
    <row r="176" spans="2:65" s="1" customFormat="1" ht="6.95" customHeight="1">
      <c r="B176" s="35"/>
      <c r="C176" s="36"/>
      <c r="D176" s="36"/>
      <c r="E176" s="36"/>
      <c r="F176" s="36"/>
      <c r="G176" s="36"/>
      <c r="H176" s="36"/>
      <c r="I176" s="251"/>
      <c r="J176" s="36"/>
      <c r="K176" s="36"/>
      <c r="L176" s="27"/>
    </row>
  </sheetData>
  <sheetProtection password="CA50" sheet="1" objects="1" scenarios="1"/>
  <autoFilter ref="C89:K175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8" r:id="rId2" xr:uid="{00000000-0004-0000-0100-000001000000}"/>
    <hyperlink ref="F101" r:id="rId3" xr:uid="{00000000-0004-0000-0100-000002000000}"/>
    <hyperlink ref="F103" r:id="rId4" xr:uid="{00000000-0004-0000-0100-000003000000}"/>
    <hyperlink ref="F107" r:id="rId5" xr:uid="{00000000-0004-0000-0100-000004000000}"/>
    <hyperlink ref="F109" r:id="rId6" xr:uid="{00000000-0004-0000-0100-000005000000}"/>
    <hyperlink ref="F111" r:id="rId7" xr:uid="{00000000-0004-0000-0100-000006000000}"/>
    <hyperlink ref="F113" r:id="rId8" xr:uid="{00000000-0004-0000-0100-000007000000}"/>
    <hyperlink ref="F117" r:id="rId9" xr:uid="{00000000-0004-0000-0100-000008000000}"/>
    <hyperlink ref="F119" r:id="rId10" xr:uid="{00000000-0004-0000-0100-000009000000}"/>
    <hyperlink ref="F121" r:id="rId11" xr:uid="{00000000-0004-0000-0100-00000A000000}"/>
    <hyperlink ref="F123" r:id="rId12" xr:uid="{00000000-0004-0000-0100-00000B000000}"/>
    <hyperlink ref="F126" r:id="rId13" xr:uid="{00000000-0004-0000-0100-00000C000000}"/>
    <hyperlink ref="F129" r:id="rId14" xr:uid="{00000000-0004-0000-0100-00000D000000}"/>
    <hyperlink ref="F132" r:id="rId15" xr:uid="{00000000-0004-0000-0100-00000E000000}"/>
    <hyperlink ref="F135" r:id="rId16" xr:uid="{00000000-0004-0000-0100-00000F000000}"/>
    <hyperlink ref="F138" r:id="rId17" xr:uid="{00000000-0004-0000-0100-000010000000}"/>
    <hyperlink ref="F141" r:id="rId18" xr:uid="{00000000-0004-0000-0100-000011000000}"/>
    <hyperlink ref="F143" r:id="rId19" xr:uid="{00000000-0004-0000-0100-000012000000}"/>
    <hyperlink ref="F145" r:id="rId20" xr:uid="{00000000-0004-0000-0100-000013000000}"/>
    <hyperlink ref="F147" r:id="rId21" xr:uid="{00000000-0004-0000-0100-000014000000}"/>
    <hyperlink ref="F150" r:id="rId22" xr:uid="{00000000-0004-0000-0100-000015000000}"/>
    <hyperlink ref="F153" r:id="rId23" xr:uid="{00000000-0004-0000-0100-000016000000}"/>
    <hyperlink ref="F158" r:id="rId24" xr:uid="{00000000-0004-0000-0100-000017000000}"/>
    <hyperlink ref="F161" r:id="rId25" xr:uid="{00000000-0004-0000-0100-000018000000}"/>
    <hyperlink ref="F165" r:id="rId26" xr:uid="{00000000-0004-0000-0100-000019000000}"/>
    <hyperlink ref="F168" r:id="rId27" xr:uid="{00000000-0004-0000-0100-00001A000000}"/>
    <hyperlink ref="F170" r:id="rId28" xr:uid="{00000000-0004-0000-0100-00001B000000}"/>
  </hyperlinks>
  <pageMargins left="0.39374999999999999" right="0.39374999999999999" top="0.39374999999999999" bottom="0.39374999999999999" header="0" footer="0"/>
  <pageSetup paperSize="9" fitToHeight="100" orientation="landscape" blackAndWhite="1" r:id="rId29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9"/>
  <sheetViews>
    <sheetView showGridLines="0" topLeftCell="A122" workbookViewId="0">
      <selection activeCell="H258" sqref="H2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42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243"/>
      <c r="J3" s="18"/>
      <c r="K3" s="18"/>
      <c r="L3" s="19"/>
      <c r="AT3" s="16" t="s">
        <v>80</v>
      </c>
    </row>
    <row r="4" spans="2:46" ht="24.95" customHeight="1">
      <c r="B4" s="19"/>
      <c r="D4" s="20" t="s">
        <v>91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6" t="str">
        <f>'Rekapitulace stavby'!K6</f>
        <v>Stavební úprava místnosti 36 a místnosti WC muži v Nové budově</v>
      </c>
      <c r="F7" s="317"/>
      <c r="G7" s="317"/>
      <c r="H7" s="317"/>
      <c r="L7" s="19"/>
    </row>
    <row r="8" spans="2:46" s="1" customFormat="1" ht="12" customHeight="1">
      <c r="B8" s="27"/>
      <c r="D8" s="25" t="s">
        <v>92</v>
      </c>
      <c r="I8" s="244"/>
      <c r="L8" s="27"/>
    </row>
    <row r="9" spans="2:46" s="1" customFormat="1" ht="16.5" customHeight="1">
      <c r="B9" s="27"/>
      <c r="E9" s="296" t="s">
        <v>335</v>
      </c>
      <c r="F9" s="315"/>
      <c r="G9" s="315"/>
      <c r="H9" s="315"/>
      <c r="I9" s="244"/>
      <c r="L9" s="27"/>
    </row>
    <row r="10" spans="2:46" s="1" customFormat="1">
      <c r="B10" s="27"/>
      <c r="I10" s="244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45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45" t="s">
        <v>21</v>
      </c>
      <c r="J12" s="260" t="str">
        <f>'Rekapitulace stavby'!AN8</f>
        <v>4. 9. 2024</v>
      </c>
      <c r="L12" s="27"/>
    </row>
    <row r="13" spans="2:46" s="1" customFormat="1" ht="10.9" customHeight="1">
      <c r="B13" s="27"/>
      <c r="I13" s="244"/>
      <c r="L13" s="27"/>
    </row>
    <row r="14" spans="2:46" s="1" customFormat="1" ht="12" customHeight="1">
      <c r="B14" s="27"/>
      <c r="D14" s="25" t="s">
        <v>23</v>
      </c>
      <c r="I14" s="245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45" t="s">
        <v>26</v>
      </c>
      <c r="J15" s="23" t="s">
        <v>3</v>
      </c>
      <c r="L15" s="27"/>
    </row>
    <row r="16" spans="2:46" s="1" customFormat="1" ht="6.95" customHeight="1">
      <c r="B16" s="27"/>
      <c r="I16" s="244"/>
      <c r="L16" s="27"/>
    </row>
    <row r="17" spans="2:12" s="1" customFormat="1" ht="12" customHeight="1">
      <c r="B17" s="27"/>
      <c r="D17" s="25" t="s">
        <v>27</v>
      </c>
      <c r="I17" s="245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87" t="str">
        <f>'Rekapitulace stavby'!E14</f>
        <v xml:space="preserve"> </v>
      </c>
      <c r="F18" s="287"/>
      <c r="G18" s="287"/>
      <c r="H18" s="287"/>
      <c r="I18" s="245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44"/>
      <c r="L19" s="27"/>
    </row>
    <row r="20" spans="2:12" s="1" customFormat="1" ht="12" customHeight="1">
      <c r="B20" s="27"/>
      <c r="D20" s="25" t="s">
        <v>29</v>
      </c>
      <c r="I20" s="245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45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44"/>
      <c r="L22" s="27"/>
    </row>
    <row r="23" spans="2:12" s="1" customFormat="1" ht="12" customHeight="1">
      <c r="B23" s="27"/>
      <c r="D23" s="25" t="s">
        <v>31</v>
      </c>
      <c r="I23" s="245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45" t="s">
        <v>26</v>
      </c>
      <c r="J24" s="23" t="s">
        <v>3</v>
      </c>
      <c r="L24" s="27"/>
    </row>
    <row r="25" spans="2:12" s="1" customFormat="1" ht="6.95" customHeight="1">
      <c r="B25" s="27"/>
      <c r="I25" s="244"/>
      <c r="L25" s="27"/>
    </row>
    <row r="26" spans="2:12" s="1" customFormat="1" ht="12" customHeight="1">
      <c r="B26" s="27"/>
      <c r="D26" s="25" t="s">
        <v>33</v>
      </c>
      <c r="I26" s="244"/>
      <c r="L26" s="27"/>
    </row>
    <row r="27" spans="2:12" s="7" customFormat="1" ht="16.5" customHeight="1">
      <c r="B27" s="77"/>
      <c r="E27" s="289" t="s">
        <v>3</v>
      </c>
      <c r="F27" s="289"/>
      <c r="G27" s="289"/>
      <c r="H27" s="289"/>
      <c r="I27" s="246"/>
      <c r="L27" s="77"/>
    </row>
    <row r="28" spans="2:12" s="1" customFormat="1" ht="6.95" customHeight="1">
      <c r="B28" s="27"/>
      <c r="I28" s="244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47"/>
      <c r="J29" s="43"/>
      <c r="K29" s="43"/>
      <c r="L29" s="27"/>
    </row>
    <row r="30" spans="2:12" s="1" customFormat="1" ht="25.35" customHeight="1">
      <c r="B30" s="27"/>
      <c r="D30" s="206" t="s">
        <v>36</v>
      </c>
      <c r="I30" s="244"/>
      <c r="J30" s="261">
        <f>ROUND(J93,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47"/>
      <c r="J31" s="43"/>
      <c r="K31" s="43"/>
      <c r="L31" s="27"/>
    </row>
    <row r="32" spans="2:12" s="1" customFormat="1" ht="14.45" customHeight="1">
      <c r="B32" s="27"/>
      <c r="F32" s="207" t="s">
        <v>38</v>
      </c>
      <c r="I32" s="248" t="s">
        <v>37</v>
      </c>
      <c r="J32" s="207" t="s">
        <v>39</v>
      </c>
      <c r="L32" s="27"/>
    </row>
    <row r="33" spans="2:12" s="1" customFormat="1" ht="14.45" customHeight="1">
      <c r="B33" s="27"/>
      <c r="D33" s="208" t="s">
        <v>40</v>
      </c>
      <c r="E33" s="25" t="s">
        <v>41</v>
      </c>
      <c r="F33" s="209">
        <f>ROUND((SUM(BE93:BE268)),  2)</f>
        <v>0</v>
      </c>
      <c r="I33" s="249">
        <v>0.21</v>
      </c>
      <c r="J33" s="209">
        <f>ROUND(((SUM(BE93:BE268))*I33),  2)</f>
        <v>0</v>
      </c>
      <c r="L33" s="27"/>
    </row>
    <row r="34" spans="2:12" s="1" customFormat="1" ht="14.45" customHeight="1">
      <c r="B34" s="27"/>
      <c r="E34" s="25" t="s">
        <v>42</v>
      </c>
      <c r="F34" s="209">
        <f>ROUND((SUM(BF93:BF268)),  2)</f>
        <v>0</v>
      </c>
      <c r="I34" s="249">
        <v>0.12</v>
      </c>
      <c r="J34" s="209">
        <f>ROUND(((SUM(BF93:BF268))*I34),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09">
        <f>ROUND((SUM(BG93:BG268)),  2)</f>
        <v>0</v>
      </c>
      <c r="I35" s="249">
        <v>0.21</v>
      </c>
      <c r="J35" s="209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09">
        <f>ROUND((SUM(BH93:BH268)),  2)</f>
        <v>0</v>
      </c>
      <c r="I36" s="249">
        <v>0.12</v>
      </c>
      <c r="J36" s="209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09">
        <f>ROUND((SUM(BI93:BI268)),  2)</f>
        <v>0</v>
      </c>
      <c r="I37" s="249">
        <v>0</v>
      </c>
      <c r="J37" s="209">
        <f>0</f>
        <v>0</v>
      </c>
      <c r="L37" s="27"/>
    </row>
    <row r="38" spans="2:12" s="1" customFormat="1" ht="6.95" customHeight="1">
      <c r="B38" s="27"/>
      <c r="I38" s="244"/>
      <c r="L38" s="27"/>
    </row>
    <row r="39" spans="2:12" s="1" customFormat="1" ht="25.35" customHeight="1">
      <c r="B39" s="27"/>
      <c r="C39" s="210"/>
      <c r="D39" s="211" t="s">
        <v>46</v>
      </c>
      <c r="E39" s="46"/>
      <c r="F39" s="46"/>
      <c r="G39" s="212" t="s">
        <v>47</v>
      </c>
      <c r="H39" s="213" t="s">
        <v>48</v>
      </c>
      <c r="I39" s="250"/>
      <c r="J39" s="262">
        <f>SUM(J30:J37)</f>
        <v>0</v>
      </c>
      <c r="K39" s="263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51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52"/>
      <c r="J44" s="38"/>
      <c r="K44" s="38"/>
      <c r="L44" s="27"/>
    </row>
    <row r="45" spans="2:12" s="1" customFormat="1" ht="24.95" customHeight="1">
      <c r="B45" s="27"/>
      <c r="C45" s="20" t="s">
        <v>94</v>
      </c>
      <c r="I45" s="244"/>
      <c r="L45" s="27"/>
    </row>
    <row r="46" spans="2:12" s="1" customFormat="1" ht="6.95" customHeight="1">
      <c r="B46" s="27"/>
      <c r="I46" s="244"/>
      <c r="L46" s="27"/>
    </row>
    <row r="47" spans="2:12" s="1" customFormat="1" ht="12" customHeight="1">
      <c r="B47" s="27"/>
      <c r="C47" s="25" t="s">
        <v>15</v>
      </c>
      <c r="I47" s="244"/>
      <c r="L47" s="27"/>
    </row>
    <row r="48" spans="2:12" s="1" customFormat="1" ht="16.5" customHeight="1">
      <c r="B48" s="27"/>
      <c r="E48" s="316" t="str">
        <f>E7</f>
        <v>Stavební úprava místnosti 36 a místnosti WC muži v Nové budově</v>
      </c>
      <c r="F48" s="317"/>
      <c r="G48" s="317"/>
      <c r="H48" s="317"/>
      <c r="I48" s="244"/>
      <c r="L48" s="27"/>
    </row>
    <row r="49" spans="2:47" s="1" customFormat="1" ht="12" customHeight="1">
      <c r="B49" s="27"/>
      <c r="C49" s="25" t="s">
        <v>92</v>
      </c>
      <c r="I49" s="244"/>
      <c r="L49" s="27"/>
    </row>
    <row r="50" spans="2:47" s="1" customFormat="1" ht="16.5" customHeight="1">
      <c r="B50" s="27"/>
      <c r="E50" s="296" t="str">
        <f>E9</f>
        <v>02 - stav. arch. řešení-WC</v>
      </c>
      <c r="F50" s="315"/>
      <c r="G50" s="315"/>
      <c r="H50" s="315"/>
      <c r="I50" s="244"/>
      <c r="L50" s="27"/>
    </row>
    <row r="51" spans="2:47" s="1" customFormat="1" ht="6.95" customHeight="1">
      <c r="B51" s="27"/>
      <c r="I51" s="244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45" t="s">
        <v>21</v>
      </c>
      <c r="J52" s="260" t="str">
        <f>IF(J12="","",J12)</f>
        <v>4. 9. 2024</v>
      </c>
      <c r="L52" s="27"/>
    </row>
    <row r="53" spans="2:47" s="1" customFormat="1" ht="6.95" customHeight="1">
      <c r="B53" s="27"/>
      <c r="I53" s="244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45" t="s">
        <v>29</v>
      </c>
      <c r="J54" s="264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45" t="s">
        <v>31</v>
      </c>
      <c r="J55" s="264" t="str">
        <f>E24</f>
        <v>Ing. Milan Dušek</v>
      </c>
      <c r="L55" s="27"/>
    </row>
    <row r="56" spans="2:47" s="1" customFormat="1" ht="10.35" customHeight="1">
      <c r="B56" s="27"/>
      <c r="I56" s="244"/>
      <c r="L56" s="27"/>
    </row>
    <row r="57" spans="2:47" s="1" customFormat="1" ht="29.25" customHeight="1">
      <c r="B57" s="27"/>
      <c r="C57" s="214" t="s">
        <v>95</v>
      </c>
      <c r="D57" s="210"/>
      <c r="E57" s="210"/>
      <c r="F57" s="210"/>
      <c r="G57" s="210"/>
      <c r="H57" s="210"/>
      <c r="I57" s="253"/>
      <c r="J57" s="265" t="s">
        <v>96</v>
      </c>
      <c r="K57" s="210"/>
      <c r="L57" s="27"/>
    </row>
    <row r="58" spans="2:47" s="1" customFormat="1" ht="10.35" customHeight="1">
      <c r="B58" s="27"/>
      <c r="I58" s="244"/>
      <c r="L58" s="27"/>
    </row>
    <row r="59" spans="2:47" s="1" customFormat="1" ht="22.9" customHeight="1">
      <c r="B59" s="27"/>
      <c r="C59" s="215" t="s">
        <v>68</v>
      </c>
      <c r="I59" s="244"/>
      <c r="J59" s="261">
        <f>J93</f>
        <v>0</v>
      </c>
      <c r="L59" s="27"/>
      <c r="AU59" s="16" t="s">
        <v>97</v>
      </c>
    </row>
    <row r="60" spans="2:47" s="8" customFormat="1" ht="24.95" customHeight="1">
      <c r="B60" s="78"/>
      <c r="D60" s="216" t="s">
        <v>98</v>
      </c>
      <c r="E60" s="217"/>
      <c r="F60" s="217"/>
      <c r="G60" s="217"/>
      <c r="H60" s="217"/>
      <c r="I60" s="254"/>
      <c r="J60" s="266">
        <f>J94</f>
        <v>0</v>
      </c>
      <c r="L60" s="78"/>
    </row>
    <row r="61" spans="2:47" s="9" customFormat="1" ht="19.899999999999999" customHeight="1">
      <c r="B61" s="79"/>
      <c r="D61" s="218" t="s">
        <v>336</v>
      </c>
      <c r="E61" s="219"/>
      <c r="F61" s="219"/>
      <c r="G61" s="219"/>
      <c r="H61" s="219"/>
      <c r="I61" s="255"/>
      <c r="J61" s="267">
        <f>J95</f>
        <v>0</v>
      </c>
      <c r="L61" s="79"/>
    </row>
    <row r="62" spans="2:47" s="9" customFormat="1" ht="19.899999999999999" customHeight="1">
      <c r="B62" s="79"/>
      <c r="D62" s="218" t="s">
        <v>99</v>
      </c>
      <c r="E62" s="219"/>
      <c r="F62" s="219"/>
      <c r="G62" s="219"/>
      <c r="H62" s="219"/>
      <c r="I62" s="255"/>
      <c r="J62" s="267">
        <f>J99</f>
        <v>0</v>
      </c>
      <c r="L62" s="79"/>
    </row>
    <row r="63" spans="2:47" s="9" customFormat="1" ht="19.899999999999999" customHeight="1">
      <c r="B63" s="79"/>
      <c r="D63" s="218" t="s">
        <v>100</v>
      </c>
      <c r="E63" s="219"/>
      <c r="F63" s="219"/>
      <c r="G63" s="219"/>
      <c r="H63" s="219"/>
      <c r="I63" s="255"/>
      <c r="J63" s="267">
        <f>J116</f>
        <v>0</v>
      </c>
      <c r="L63" s="79"/>
    </row>
    <row r="64" spans="2:47" s="9" customFormat="1" ht="19.899999999999999" customHeight="1">
      <c r="B64" s="79"/>
      <c r="D64" s="218" t="s">
        <v>101</v>
      </c>
      <c r="E64" s="219"/>
      <c r="F64" s="219"/>
      <c r="G64" s="219"/>
      <c r="H64" s="219"/>
      <c r="I64" s="255"/>
      <c r="J64" s="267">
        <f>J132</f>
        <v>0</v>
      </c>
      <c r="L64" s="79"/>
    </row>
    <row r="65" spans="2:12" s="8" customFormat="1" ht="24.95" customHeight="1">
      <c r="B65" s="78"/>
      <c r="D65" s="216" t="s">
        <v>102</v>
      </c>
      <c r="E65" s="217"/>
      <c r="F65" s="217"/>
      <c r="G65" s="217"/>
      <c r="H65" s="217"/>
      <c r="I65" s="254"/>
      <c r="J65" s="266">
        <f>J142</f>
        <v>0</v>
      </c>
      <c r="L65" s="78"/>
    </row>
    <row r="66" spans="2:12" s="9" customFormat="1" ht="19.899999999999999" customHeight="1">
      <c r="B66" s="79"/>
      <c r="D66" s="218" t="s">
        <v>337</v>
      </c>
      <c r="E66" s="219"/>
      <c r="F66" s="219"/>
      <c r="G66" s="219"/>
      <c r="H66" s="219"/>
      <c r="I66" s="255"/>
      <c r="J66" s="267">
        <f>J143</f>
        <v>0</v>
      </c>
      <c r="L66" s="79"/>
    </row>
    <row r="67" spans="2:12" s="9" customFormat="1" ht="19.899999999999999" customHeight="1">
      <c r="B67" s="79"/>
      <c r="D67" s="218" t="s">
        <v>338</v>
      </c>
      <c r="E67" s="219"/>
      <c r="F67" s="219"/>
      <c r="G67" s="219"/>
      <c r="H67" s="219"/>
      <c r="I67" s="255"/>
      <c r="J67" s="267">
        <f>J145</f>
        <v>0</v>
      </c>
      <c r="L67" s="79"/>
    </row>
    <row r="68" spans="2:12" s="9" customFormat="1" ht="19.899999999999999" customHeight="1">
      <c r="B68" s="79"/>
      <c r="D68" s="218" t="s">
        <v>103</v>
      </c>
      <c r="E68" s="219"/>
      <c r="F68" s="219"/>
      <c r="G68" s="219"/>
      <c r="H68" s="219"/>
      <c r="I68" s="255"/>
      <c r="J68" s="267">
        <f>J147</f>
        <v>0</v>
      </c>
      <c r="L68" s="79"/>
    </row>
    <row r="69" spans="2:12" s="9" customFormat="1" ht="19.899999999999999" customHeight="1">
      <c r="B69" s="79"/>
      <c r="D69" s="218" t="s">
        <v>104</v>
      </c>
      <c r="E69" s="219"/>
      <c r="F69" s="219"/>
      <c r="G69" s="219"/>
      <c r="H69" s="219"/>
      <c r="I69" s="255"/>
      <c r="J69" s="267">
        <f>J193</f>
        <v>0</v>
      </c>
      <c r="L69" s="79"/>
    </row>
    <row r="70" spans="2:12" s="9" customFormat="1" ht="19.899999999999999" customHeight="1">
      <c r="B70" s="79"/>
      <c r="D70" s="218" t="s">
        <v>105</v>
      </c>
      <c r="E70" s="219"/>
      <c r="F70" s="219"/>
      <c r="G70" s="219"/>
      <c r="H70" s="219"/>
      <c r="I70" s="255"/>
      <c r="J70" s="267">
        <f>J201</f>
        <v>0</v>
      </c>
      <c r="L70" s="79"/>
    </row>
    <row r="71" spans="2:12" s="9" customFormat="1" ht="19.899999999999999" customHeight="1">
      <c r="B71" s="79"/>
      <c r="D71" s="218" t="s">
        <v>339</v>
      </c>
      <c r="E71" s="219"/>
      <c r="F71" s="219"/>
      <c r="G71" s="219"/>
      <c r="H71" s="219"/>
      <c r="I71" s="255"/>
      <c r="J71" s="267">
        <f>J216</f>
        <v>0</v>
      </c>
      <c r="L71" s="79"/>
    </row>
    <row r="72" spans="2:12" s="9" customFormat="1" ht="19.899999999999999" customHeight="1">
      <c r="B72" s="79"/>
      <c r="D72" s="218" t="s">
        <v>340</v>
      </c>
      <c r="E72" s="219"/>
      <c r="F72" s="219"/>
      <c r="G72" s="219"/>
      <c r="H72" s="219"/>
      <c r="I72" s="255"/>
      <c r="J72" s="267">
        <f>J233</f>
        <v>0</v>
      </c>
      <c r="L72" s="79"/>
    </row>
    <row r="73" spans="2:12" s="9" customFormat="1" ht="19.899999999999999" customHeight="1">
      <c r="B73" s="79"/>
      <c r="D73" s="218" t="s">
        <v>107</v>
      </c>
      <c r="E73" s="219"/>
      <c r="F73" s="219"/>
      <c r="G73" s="219"/>
      <c r="H73" s="219"/>
      <c r="I73" s="255"/>
      <c r="J73" s="267">
        <f>J262</f>
        <v>0</v>
      </c>
      <c r="L73" s="79"/>
    </row>
    <row r="74" spans="2:12" s="1" customFormat="1" ht="21.75" customHeight="1">
      <c r="B74" s="27"/>
      <c r="I74" s="244"/>
      <c r="L74" s="27"/>
    </row>
    <row r="75" spans="2:12" s="1" customFormat="1" ht="6.95" customHeight="1">
      <c r="B75" s="35"/>
      <c r="C75" s="36"/>
      <c r="D75" s="36"/>
      <c r="E75" s="36"/>
      <c r="F75" s="36"/>
      <c r="G75" s="36"/>
      <c r="H75" s="36"/>
      <c r="I75" s="251"/>
      <c r="J75" s="36"/>
      <c r="K75" s="36"/>
      <c r="L75" s="27"/>
    </row>
    <row r="79" spans="2:12" s="1" customFormat="1" ht="6.95" customHeight="1">
      <c r="B79" s="37"/>
      <c r="C79" s="38"/>
      <c r="D79" s="38"/>
      <c r="E79" s="38"/>
      <c r="F79" s="38"/>
      <c r="G79" s="38"/>
      <c r="H79" s="38"/>
      <c r="I79" s="252"/>
      <c r="J79" s="38"/>
      <c r="K79" s="38"/>
      <c r="L79" s="27"/>
    </row>
    <row r="80" spans="2:12" s="1" customFormat="1" ht="24.95" customHeight="1">
      <c r="B80" s="27"/>
      <c r="C80" s="20" t="s">
        <v>109</v>
      </c>
      <c r="I80" s="244"/>
      <c r="L80" s="27"/>
    </row>
    <row r="81" spans="2:65" s="1" customFormat="1" ht="6.95" customHeight="1">
      <c r="B81" s="27"/>
      <c r="I81" s="244"/>
      <c r="L81" s="27"/>
    </row>
    <row r="82" spans="2:65" s="1" customFormat="1" ht="12" customHeight="1">
      <c r="B82" s="27"/>
      <c r="C82" s="25" t="s">
        <v>15</v>
      </c>
      <c r="I82" s="244"/>
      <c r="L82" s="27"/>
    </row>
    <row r="83" spans="2:65" s="1" customFormat="1" ht="16.5" customHeight="1">
      <c r="B83" s="27"/>
      <c r="E83" s="316" t="str">
        <f>E7</f>
        <v>Stavební úprava místnosti 36 a místnosti WC muži v Nové budově</v>
      </c>
      <c r="F83" s="317"/>
      <c r="G83" s="317"/>
      <c r="H83" s="317"/>
      <c r="I83" s="244"/>
      <c r="L83" s="27"/>
    </row>
    <row r="84" spans="2:65" s="1" customFormat="1" ht="12" customHeight="1">
      <c r="B84" s="27"/>
      <c r="C84" s="25" t="s">
        <v>92</v>
      </c>
      <c r="I84" s="244"/>
      <c r="L84" s="27"/>
    </row>
    <row r="85" spans="2:65" s="1" customFormat="1" ht="16.5" customHeight="1">
      <c r="B85" s="27"/>
      <c r="E85" s="296" t="str">
        <f>E9</f>
        <v>02 - stav. arch. řešení-WC</v>
      </c>
      <c r="F85" s="315"/>
      <c r="G85" s="315"/>
      <c r="H85" s="315"/>
      <c r="I85" s="244"/>
      <c r="L85" s="27"/>
    </row>
    <row r="86" spans="2:65" s="1" customFormat="1" ht="6.95" customHeight="1">
      <c r="B86" s="27"/>
      <c r="I86" s="244"/>
      <c r="L86" s="27"/>
    </row>
    <row r="87" spans="2:65" s="1" customFormat="1" ht="12" customHeight="1">
      <c r="B87" s="27"/>
      <c r="C87" s="25" t="s">
        <v>19</v>
      </c>
      <c r="F87" s="23" t="str">
        <f>F12</f>
        <v xml:space="preserve">VŠE v Praze, ul. Ekonomická 957, Praha 4 </v>
      </c>
      <c r="I87" s="245" t="s">
        <v>21</v>
      </c>
      <c r="J87" s="260" t="str">
        <f>IF(J12="","",J12)</f>
        <v>4. 9. 2024</v>
      </c>
      <c r="L87" s="27"/>
    </row>
    <row r="88" spans="2:65" s="1" customFormat="1" ht="6.95" customHeight="1">
      <c r="B88" s="27"/>
      <c r="I88" s="244"/>
      <c r="L88" s="27"/>
    </row>
    <row r="89" spans="2:65" s="1" customFormat="1" ht="15.2" customHeight="1">
      <c r="B89" s="27"/>
      <c r="C89" s="25" t="s">
        <v>23</v>
      </c>
      <c r="F89" s="23" t="str">
        <f>E15</f>
        <v>Vysoká škola ekonomická v Praze</v>
      </c>
      <c r="I89" s="245" t="s">
        <v>29</v>
      </c>
      <c r="J89" s="264" t="str">
        <f>E21</f>
        <v xml:space="preserve"> </v>
      </c>
      <c r="L89" s="27"/>
    </row>
    <row r="90" spans="2:65" s="1" customFormat="1" ht="15.2" customHeight="1">
      <c r="B90" s="27"/>
      <c r="C90" s="25" t="s">
        <v>27</v>
      </c>
      <c r="F90" s="23" t="str">
        <f>IF(E18="","",E18)</f>
        <v xml:space="preserve"> </v>
      </c>
      <c r="I90" s="245" t="s">
        <v>31</v>
      </c>
      <c r="J90" s="264" t="str">
        <f>E24</f>
        <v>Ing. Milan Dušek</v>
      </c>
      <c r="L90" s="27"/>
    </row>
    <row r="91" spans="2:65" s="1" customFormat="1" ht="10.35" customHeight="1">
      <c r="B91" s="27"/>
      <c r="I91" s="244"/>
      <c r="L91" s="27"/>
    </row>
    <row r="92" spans="2:65" s="10" customFormat="1" ht="29.25" customHeight="1">
      <c r="B92" s="80"/>
      <c r="C92" s="220" t="s">
        <v>110</v>
      </c>
      <c r="D92" s="221" t="s">
        <v>55</v>
      </c>
      <c r="E92" s="221" t="s">
        <v>51</v>
      </c>
      <c r="F92" s="221" t="s">
        <v>52</v>
      </c>
      <c r="G92" s="221" t="s">
        <v>111</v>
      </c>
      <c r="H92" s="221" t="s">
        <v>112</v>
      </c>
      <c r="I92" s="256" t="s">
        <v>113</v>
      </c>
      <c r="J92" s="221" t="s">
        <v>96</v>
      </c>
      <c r="K92" s="268" t="s">
        <v>114</v>
      </c>
      <c r="L92" s="80"/>
      <c r="M92" s="48" t="s">
        <v>3</v>
      </c>
      <c r="N92" s="49" t="s">
        <v>40</v>
      </c>
      <c r="O92" s="49" t="s">
        <v>115</v>
      </c>
      <c r="P92" s="49" t="s">
        <v>116</v>
      </c>
      <c r="Q92" s="49" t="s">
        <v>117</v>
      </c>
      <c r="R92" s="49" t="s">
        <v>118</v>
      </c>
      <c r="S92" s="49" t="s">
        <v>119</v>
      </c>
      <c r="T92" s="50" t="s">
        <v>120</v>
      </c>
    </row>
    <row r="93" spans="2:65" s="1" customFormat="1" ht="22.9" customHeight="1">
      <c r="B93" s="27"/>
      <c r="C93" s="53" t="s">
        <v>121</v>
      </c>
      <c r="I93" s="244"/>
      <c r="J93" s="269">
        <f>BK93</f>
        <v>0</v>
      </c>
      <c r="L93" s="27"/>
      <c r="M93" s="51"/>
      <c r="N93" s="43"/>
      <c r="O93" s="43"/>
      <c r="P93" s="81">
        <f>P94+P142</f>
        <v>252.16881099999998</v>
      </c>
      <c r="Q93" s="43"/>
      <c r="R93" s="81">
        <f>R94+R142</f>
        <v>4.2974027100000001</v>
      </c>
      <c r="S93" s="43"/>
      <c r="T93" s="82">
        <f>T94+T142</f>
        <v>5.0914915000000001</v>
      </c>
      <c r="AT93" s="16" t="s">
        <v>69</v>
      </c>
      <c r="AU93" s="16" t="s">
        <v>97</v>
      </c>
      <c r="BK93" s="83">
        <f>BK94+BK142</f>
        <v>0</v>
      </c>
    </row>
    <row r="94" spans="2:65" s="11" customFormat="1" ht="25.9" customHeight="1">
      <c r="B94" s="84"/>
      <c r="D94" s="85" t="s">
        <v>69</v>
      </c>
      <c r="E94" s="222" t="s">
        <v>122</v>
      </c>
      <c r="F94" s="222" t="s">
        <v>123</v>
      </c>
      <c r="I94" s="257"/>
      <c r="J94" s="270">
        <f>BK94</f>
        <v>0</v>
      </c>
      <c r="L94" s="84"/>
      <c r="M94" s="86"/>
      <c r="P94" s="87">
        <f>P95+P99+P116+P132</f>
        <v>107.986718</v>
      </c>
      <c r="R94" s="87">
        <f>R95+R99+R116+R132</f>
        <v>1.9593473000000001</v>
      </c>
      <c r="T94" s="88">
        <f>T95+T99+T116+T132</f>
        <v>3.3720220000000003</v>
      </c>
      <c r="AR94" s="85" t="s">
        <v>78</v>
      </c>
      <c r="AT94" s="89" t="s">
        <v>69</v>
      </c>
      <c r="AU94" s="89" t="s">
        <v>70</v>
      </c>
      <c r="AY94" s="85" t="s">
        <v>124</v>
      </c>
      <c r="BK94" s="90">
        <f>BK95+BK99+BK116+BK132</f>
        <v>0</v>
      </c>
    </row>
    <row r="95" spans="2:65" s="11" customFormat="1" ht="22.9" customHeight="1">
      <c r="B95" s="84"/>
      <c r="D95" s="85" t="s">
        <v>69</v>
      </c>
      <c r="E95" s="223" t="s">
        <v>143</v>
      </c>
      <c r="F95" s="223" t="s">
        <v>341</v>
      </c>
      <c r="I95" s="257"/>
      <c r="J95" s="271">
        <f>BK95</f>
        <v>0</v>
      </c>
      <c r="L95" s="84"/>
      <c r="M95" s="86"/>
      <c r="P95" s="87">
        <f>SUM(P96:P98)</f>
        <v>10.670400000000001</v>
      </c>
      <c r="R95" s="87">
        <f>SUM(R96:R98)</f>
        <v>1.2664944</v>
      </c>
      <c r="T95" s="88">
        <f>SUM(T96:T98)</f>
        <v>0</v>
      </c>
      <c r="AR95" s="85" t="s">
        <v>78</v>
      </c>
      <c r="AT95" s="89" t="s">
        <v>69</v>
      </c>
      <c r="AU95" s="89" t="s">
        <v>78</v>
      </c>
      <c r="AY95" s="85" t="s">
        <v>124</v>
      </c>
      <c r="BK95" s="90">
        <f>SUM(BK96:BK98)</f>
        <v>0</v>
      </c>
    </row>
    <row r="96" spans="2:65" s="1" customFormat="1" ht="24.2" customHeight="1">
      <c r="B96" s="91"/>
      <c r="C96" s="224" t="s">
        <v>78</v>
      </c>
      <c r="D96" s="224" t="s">
        <v>127</v>
      </c>
      <c r="E96" s="225" t="s">
        <v>342</v>
      </c>
      <c r="F96" s="226" t="s">
        <v>343</v>
      </c>
      <c r="G96" s="227" t="s">
        <v>146</v>
      </c>
      <c r="H96" s="228">
        <v>20.52</v>
      </c>
      <c r="I96" s="92">
        <v>0</v>
      </c>
      <c r="J96" s="272">
        <f>ROUND(I96*H96,2)</f>
        <v>0</v>
      </c>
      <c r="K96" s="226" t="s">
        <v>131</v>
      </c>
      <c r="L96" s="27"/>
      <c r="M96" s="93" t="s">
        <v>3</v>
      </c>
      <c r="N96" s="94" t="s">
        <v>41</v>
      </c>
      <c r="O96" s="95">
        <v>0.52</v>
      </c>
      <c r="P96" s="95">
        <f>O96*H96</f>
        <v>10.670400000000001</v>
      </c>
      <c r="Q96" s="95">
        <v>6.1719999999999997E-2</v>
      </c>
      <c r="R96" s="95">
        <f>Q96*H96</f>
        <v>1.2664944</v>
      </c>
      <c r="S96" s="95">
        <v>0</v>
      </c>
      <c r="T96" s="96">
        <f>S96*H96</f>
        <v>0</v>
      </c>
      <c r="AR96" s="97" t="s">
        <v>132</v>
      </c>
      <c r="AT96" s="97" t="s">
        <v>127</v>
      </c>
      <c r="AU96" s="97" t="s">
        <v>80</v>
      </c>
      <c r="AY96" s="16" t="s">
        <v>124</v>
      </c>
      <c r="BE96" s="98">
        <f>IF(N96="základní",J96,0)</f>
        <v>0</v>
      </c>
      <c r="BF96" s="98">
        <f>IF(N96="snížená",J96,0)</f>
        <v>0</v>
      </c>
      <c r="BG96" s="98">
        <f>IF(N96="zákl. přenesená",J96,0)</f>
        <v>0</v>
      </c>
      <c r="BH96" s="98">
        <f>IF(N96="sníž. přenesená",J96,0)</f>
        <v>0</v>
      </c>
      <c r="BI96" s="98">
        <f>IF(N96="nulová",J96,0)</f>
        <v>0</v>
      </c>
      <c r="BJ96" s="16" t="s">
        <v>78</v>
      </c>
      <c r="BK96" s="98">
        <f>ROUND(I96*H96,2)</f>
        <v>0</v>
      </c>
      <c r="BL96" s="16" t="s">
        <v>132</v>
      </c>
      <c r="BM96" s="97" t="s">
        <v>344</v>
      </c>
    </row>
    <row r="97" spans="2:65" s="1" customFormat="1">
      <c r="B97" s="27"/>
      <c r="D97" s="229" t="s">
        <v>134</v>
      </c>
      <c r="F97" s="230" t="s">
        <v>345</v>
      </c>
      <c r="I97" s="244"/>
      <c r="L97" s="27"/>
      <c r="M97" s="99"/>
      <c r="T97" s="45"/>
      <c r="AT97" s="16" t="s">
        <v>134</v>
      </c>
      <c r="AU97" s="16" t="s">
        <v>80</v>
      </c>
    </row>
    <row r="98" spans="2:65" s="12" customFormat="1">
      <c r="B98" s="104"/>
      <c r="D98" s="236" t="s">
        <v>149</v>
      </c>
      <c r="E98" s="105" t="s">
        <v>3</v>
      </c>
      <c r="F98" s="237" t="s">
        <v>346</v>
      </c>
      <c r="H98" s="238">
        <v>20.52</v>
      </c>
      <c r="I98" s="258"/>
      <c r="L98" s="104"/>
      <c r="M98" s="106"/>
      <c r="T98" s="107"/>
      <c r="AT98" s="105" t="s">
        <v>149</v>
      </c>
      <c r="AU98" s="105" t="s">
        <v>80</v>
      </c>
      <c r="AV98" s="12" t="s">
        <v>80</v>
      </c>
      <c r="AW98" s="12" t="s">
        <v>30</v>
      </c>
      <c r="AX98" s="12" t="s">
        <v>78</v>
      </c>
      <c r="AY98" s="105" t="s">
        <v>124</v>
      </c>
    </row>
    <row r="99" spans="2:65" s="11" customFormat="1" ht="22.9" customHeight="1">
      <c r="B99" s="84"/>
      <c r="D99" s="85" t="s">
        <v>69</v>
      </c>
      <c r="E99" s="223" t="s">
        <v>125</v>
      </c>
      <c r="F99" s="223" t="s">
        <v>126</v>
      </c>
      <c r="I99" s="257"/>
      <c r="J99" s="271">
        <f>BK99</f>
        <v>0</v>
      </c>
      <c r="L99" s="84"/>
      <c r="M99" s="86"/>
      <c r="P99" s="87">
        <f>SUM(P100:P115)</f>
        <v>52.07508</v>
      </c>
      <c r="R99" s="87">
        <f>SUM(R100:R115)</f>
        <v>0.69285289999999999</v>
      </c>
      <c r="T99" s="88">
        <f>SUM(T100:T115)</f>
        <v>0</v>
      </c>
      <c r="AR99" s="85" t="s">
        <v>78</v>
      </c>
      <c r="AT99" s="89" t="s">
        <v>69</v>
      </c>
      <c r="AU99" s="89" t="s">
        <v>78</v>
      </c>
      <c r="AY99" s="85" t="s">
        <v>124</v>
      </c>
      <c r="BK99" s="90">
        <f>SUM(BK100:BK115)</f>
        <v>0</v>
      </c>
    </row>
    <row r="100" spans="2:65" s="1" customFormat="1" ht="24.2" customHeight="1">
      <c r="B100" s="91"/>
      <c r="C100" s="224" t="s">
        <v>80</v>
      </c>
      <c r="D100" s="224" t="s">
        <v>127</v>
      </c>
      <c r="E100" s="225" t="s">
        <v>347</v>
      </c>
      <c r="F100" s="226" t="s">
        <v>348</v>
      </c>
      <c r="G100" s="227" t="s">
        <v>146</v>
      </c>
      <c r="H100" s="228">
        <v>103.455</v>
      </c>
      <c r="I100" s="92">
        <v>0</v>
      </c>
      <c r="J100" s="272">
        <f>ROUND(I100*H100,2)</f>
        <v>0</v>
      </c>
      <c r="K100" s="226" t="s">
        <v>131</v>
      </c>
      <c r="L100" s="27"/>
      <c r="M100" s="93" t="s">
        <v>3</v>
      </c>
      <c r="N100" s="94" t="s">
        <v>41</v>
      </c>
      <c r="O100" s="95">
        <v>0.36</v>
      </c>
      <c r="P100" s="95">
        <f>O100*H100</f>
        <v>37.2438</v>
      </c>
      <c r="Q100" s="95">
        <v>4.3800000000000002E-3</v>
      </c>
      <c r="R100" s="95">
        <f>Q100*H100</f>
        <v>0.45313290000000001</v>
      </c>
      <c r="S100" s="95">
        <v>0</v>
      </c>
      <c r="T100" s="96">
        <f>S100*H100</f>
        <v>0</v>
      </c>
      <c r="AR100" s="97" t="s">
        <v>132</v>
      </c>
      <c r="AT100" s="97" t="s">
        <v>127</v>
      </c>
      <c r="AU100" s="97" t="s">
        <v>80</v>
      </c>
      <c r="AY100" s="16" t="s">
        <v>124</v>
      </c>
      <c r="BE100" s="98">
        <f>IF(N100="základní",J100,0)</f>
        <v>0</v>
      </c>
      <c r="BF100" s="98">
        <f>IF(N100="snížená",J100,0)</f>
        <v>0</v>
      </c>
      <c r="BG100" s="98">
        <f>IF(N100="zákl. přenesená",J100,0)</f>
        <v>0</v>
      </c>
      <c r="BH100" s="98">
        <f>IF(N100="sníž. přenesená",J100,0)</f>
        <v>0</v>
      </c>
      <c r="BI100" s="98">
        <f>IF(N100="nulová",J100,0)</f>
        <v>0</v>
      </c>
      <c r="BJ100" s="16" t="s">
        <v>78</v>
      </c>
      <c r="BK100" s="98">
        <f>ROUND(I100*H100,2)</f>
        <v>0</v>
      </c>
      <c r="BL100" s="16" t="s">
        <v>132</v>
      </c>
      <c r="BM100" s="97" t="s">
        <v>349</v>
      </c>
    </row>
    <row r="101" spans="2:65" s="1" customFormat="1">
      <c r="B101" s="27"/>
      <c r="D101" s="229" t="s">
        <v>134</v>
      </c>
      <c r="F101" s="230" t="s">
        <v>350</v>
      </c>
      <c r="I101" s="244"/>
      <c r="L101" s="27"/>
      <c r="M101" s="99"/>
      <c r="T101" s="45"/>
      <c r="AT101" s="16" t="s">
        <v>134</v>
      </c>
      <c r="AU101" s="16" t="s">
        <v>80</v>
      </c>
    </row>
    <row r="102" spans="2:65" s="12" customFormat="1">
      <c r="B102" s="104"/>
      <c r="D102" s="236" t="s">
        <v>149</v>
      </c>
      <c r="E102" s="105" t="s">
        <v>3</v>
      </c>
      <c r="F102" s="237" t="s">
        <v>351</v>
      </c>
      <c r="H102" s="238">
        <v>45.03</v>
      </c>
      <c r="I102" s="258"/>
      <c r="L102" s="104"/>
      <c r="M102" s="106"/>
      <c r="T102" s="107"/>
      <c r="AT102" s="105" t="s">
        <v>149</v>
      </c>
      <c r="AU102" s="105" t="s">
        <v>80</v>
      </c>
      <c r="AV102" s="12" t="s">
        <v>80</v>
      </c>
      <c r="AW102" s="12" t="s">
        <v>30</v>
      </c>
      <c r="AX102" s="12" t="s">
        <v>70</v>
      </c>
      <c r="AY102" s="105" t="s">
        <v>124</v>
      </c>
    </row>
    <row r="103" spans="2:65" s="12" customFormat="1">
      <c r="B103" s="104"/>
      <c r="D103" s="236" t="s">
        <v>149</v>
      </c>
      <c r="E103" s="105" t="s">
        <v>3</v>
      </c>
      <c r="F103" s="237" t="s">
        <v>352</v>
      </c>
      <c r="H103" s="238">
        <v>26.504999999999999</v>
      </c>
      <c r="I103" s="258"/>
      <c r="L103" s="104"/>
      <c r="M103" s="106"/>
      <c r="T103" s="107"/>
      <c r="AT103" s="105" t="s">
        <v>149</v>
      </c>
      <c r="AU103" s="105" t="s">
        <v>80</v>
      </c>
      <c r="AV103" s="12" t="s">
        <v>80</v>
      </c>
      <c r="AW103" s="12" t="s">
        <v>30</v>
      </c>
      <c r="AX103" s="12" t="s">
        <v>70</v>
      </c>
      <c r="AY103" s="105" t="s">
        <v>124</v>
      </c>
    </row>
    <row r="104" spans="2:65" s="12" customFormat="1">
      <c r="B104" s="104"/>
      <c r="D104" s="236" t="s">
        <v>149</v>
      </c>
      <c r="E104" s="105" t="s">
        <v>3</v>
      </c>
      <c r="F104" s="237" t="s">
        <v>353</v>
      </c>
      <c r="H104" s="238">
        <v>31.92</v>
      </c>
      <c r="I104" s="258"/>
      <c r="L104" s="104"/>
      <c r="M104" s="106"/>
      <c r="T104" s="107"/>
      <c r="AT104" s="105" t="s">
        <v>149</v>
      </c>
      <c r="AU104" s="105" t="s">
        <v>80</v>
      </c>
      <c r="AV104" s="12" t="s">
        <v>80</v>
      </c>
      <c r="AW104" s="12" t="s">
        <v>30</v>
      </c>
      <c r="AX104" s="12" t="s">
        <v>70</v>
      </c>
      <c r="AY104" s="105" t="s">
        <v>124</v>
      </c>
    </row>
    <row r="105" spans="2:65" s="13" customFormat="1">
      <c r="B105" s="108"/>
      <c r="D105" s="236" t="s">
        <v>149</v>
      </c>
      <c r="E105" s="109" t="s">
        <v>3</v>
      </c>
      <c r="F105" s="240" t="s">
        <v>328</v>
      </c>
      <c r="H105" s="241">
        <v>103.455</v>
      </c>
      <c r="I105" s="259"/>
      <c r="L105" s="108"/>
      <c r="M105" s="110"/>
      <c r="T105" s="111"/>
      <c r="AT105" s="109" t="s">
        <v>149</v>
      </c>
      <c r="AU105" s="109" t="s">
        <v>80</v>
      </c>
      <c r="AV105" s="13" t="s">
        <v>132</v>
      </c>
      <c r="AW105" s="13" t="s">
        <v>30</v>
      </c>
      <c r="AX105" s="13" t="s">
        <v>78</v>
      </c>
      <c r="AY105" s="109" t="s">
        <v>124</v>
      </c>
    </row>
    <row r="106" spans="2:65" s="1" customFormat="1" ht="16.5" customHeight="1">
      <c r="B106" s="91"/>
      <c r="C106" s="224" t="s">
        <v>143</v>
      </c>
      <c r="D106" s="224" t="s">
        <v>127</v>
      </c>
      <c r="E106" s="225" t="s">
        <v>354</v>
      </c>
      <c r="F106" s="226" t="s">
        <v>355</v>
      </c>
      <c r="G106" s="227" t="s">
        <v>146</v>
      </c>
      <c r="H106" s="228">
        <v>35.115000000000002</v>
      </c>
      <c r="I106" s="92">
        <v>0</v>
      </c>
      <c r="J106" s="272">
        <f>ROUND(I106*H106,2)</f>
        <v>0</v>
      </c>
      <c r="K106" s="226" t="s">
        <v>131</v>
      </c>
      <c r="L106" s="27"/>
      <c r="M106" s="93" t="s">
        <v>3</v>
      </c>
      <c r="N106" s="94" t="s">
        <v>41</v>
      </c>
      <c r="O106" s="95">
        <v>0.27200000000000002</v>
      </c>
      <c r="P106" s="95">
        <f>O106*H106</f>
        <v>9.551280000000002</v>
      </c>
      <c r="Q106" s="95">
        <v>4.0000000000000001E-3</v>
      </c>
      <c r="R106" s="95">
        <f>Q106*H106</f>
        <v>0.14046</v>
      </c>
      <c r="S106" s="95">
        <v>0</v>
      </c>
      <c r="T106" s="96">
        <f>S106*H106</f>
        <v>0</v>
      </c>
      <c r="AR106" s="97" t="s">
        <v>132</v>
      </c>
      <c r="AT106" s="97" t="s">
        <v>127</v>
      </c>
      <c r="AU106" s="97" t="s">
        <v>80</v>
      </c>
      <c r="AY106" s="16" t="s">
        <v>124</v>
      </c>
      <c r="BE106" s="98">
        <f>IF(N106="základní",J106,0)</f>
        <v>0</v>
      </c>
      <c r="BF106" s="98">
        <f>IF(N106="snížená",J106,0)</f>
        <v>0</v>
      </c>
      <c r="BG106" s="98">
        <f>IF(N106="zákl. přenesená",J106,0)</f>
        <v>0</v>
      </c>
      <c r="BH106" s="98">
        <f>IF(N106="sníž. přenesená",J106,0)</f>
        <v>0</v>
      </c>
      <c r="BI106" s="98">
        <f>IF(N106="nulová",J106,0)</f>
        <v>0</v>
      </c>
      <c r="BJ106" s="16" t="s">
        <v>78</v>
      </c>
      <c r="BK106" s="98">
        <f>ROUND(I106*H106,2)</f>
        <v>0</v>
      </c>
      <c r="BL106" s="16" t="s">
        <v>132</v>
      </c>
      <c r="BM106" s="97" t="s">
        <v>356</v>
      </c>
    </row>
    <row r="107" spans="2:65" s="1" customFormat="1">
      <c r="B107" s="27"/>
      <c r="D107" s="229" t="s">
        <v>134</v>
      </c>
      <c r="F107" s="230" t="s">
        <v>357</v>
      </c>
      <c r="I107" s="244"/>
      <c r="L107" s="27"/>
      <c r="M107" s="99"/>
      <c r="T107" s="45"/>
      <c r="AT107" s="16" t="s">
        <v>134</v>
      </c>
      <c r="AU107" s="16" t="s">
        <v>80</v>
      </c>
    </row>
    <row r="108" spans="2:65" s="12" customFormat="1">
      <c r="B108" s="104"/>
      <c r="D108" s="236" t="s">
        <v>149</v>
      </c>
      <c r="E108" s="105" t="s">
        <v>3</v>
      </c>
      <c r="F108" s="237" t="s">
        <v>358</v>
      </c>
      <c r="H108" s="238">
        <v>17.475000000000001</v>
      </c>
      <c r="I108" s="258"/>
      <c r="L108" s="104"/>
      <c r="M108" s="106"/>
      <c r="T108" s="107"/>
      <c r="AT108" s="105" t="s">
        <v>149</v>
      </c>
      <c r="AU108" s="105" t="s">
        <v>80</v>
      </c>
      <c r="AV108" s="12" t="s">
        <v>80</v>
      </c>
      <c r="AW108" s="12" t="s">
        <v>30</v>
      </c>
      <c r="AX108" s="12" t="s">
        <v>70</v>
      </c>
      <c r="AY108" s="105" t="s">
        <v>124</v>
      </c>
    </row>
    <row r="109" spans="2:65" s="12" customFormat="1">
      <c r="B109" s="104"/>
      <c r="D109" s="236" t="s">
        <v>149</v>
      </c>
      <c r="E109" s="105" t="s">
        <v>3</v>
      </c>
      <c r="F109" s="237" t="s">
        <v>359</v>
      </c>
      <c r="H109" s="238">
        <v>9.18</v>
      </c>
      <c r="I109" s="258"/>
      <c r="L109" s="104"/>
      <c r="M109" s="106"/>
      <c r="T109" s="107"/>
      <c r="AT109" s="105" t="s">
        <v>149</v>
      </c>
      <c r="AU109" s="105" t="s">
        <v>80</v>
      </c>
      <c r="AV109" s="12" t="s">
        <v>80</v>
      </c>
      <c r="AW109" s="12" t="s">
        <v>30</v>
      </c>
      <c r="AX109" s="12" t="s">
        <v>70</v>
      </c>
      <c r="AY109" s="105" t="s">
        <v>124</v>
      </c>
    </row>
    <row r="110" spans="2:65" s="12" customFormat="1">
      <c r="B110" s="104"/>
      <c r="D110" s="236" t="s">
        <v>149</v>
      </c>
      <c r="E110" s="105" t="s">
        <v>3</v>
      </c>
      <c r="F110" s="237" t="s">
        <v>360</v>
      </c>
      <c r="H110" s="238">
        <v>8.4600000000000009</v>
      </c>
      <c r="I110" s="258"/>
      <c r="L110" s="104"/>
      <c r="M110" s="106"/>
      <c r="T110" s="107"/>
      <c r="AT110" s="105" t="s">
        <v>149</v>
      </c>
      <c r="AU110" s="105" t="s">
        <v>80</v>
      </c>
      <c r="AV110" s="12" t="s">
        <v>80</v>
      </c>
      <c r="AW110" s="12" t="s">
        <v>30</v>
      </c>
      <c r="AX110" s="12" t="s">
        <v>70</v>
      </c>
      <c r="AY110" s="105" t="s">
        <v>124</v>
      </c>
    </row>
    <row r="111" spans="2:65" s="13" customFormat="1">
      <c r="B111" s="108"/>
      <c r="D111" s="236" t="s">
        <v>149</v>
      </c>
      <c r="E111" s="109" t="s">
        <v>3</v>
      </c>
      <c r="F111" s="240" t="s">
        <v>328</v>
      </c>
      <c r="H111" s="241">
        <v>35.115000000000002</v>
      </c>
      <c r="I111" s="259"/>
      <c r="L111" s="108"/>
      <c r="M111" s="110"/>
      <c r="T111" s="111"/>
      <c r="AT111" s="109" t="s">
        <v>149</v>
      </c>
      <c r="AU111" s="109" t="s">
        <v>80</v>
      </c>
      <c r="AV111" s="13" t="s">
        <v>132</v>
      </c>
      <c r="AW111" s="13" t="s">
        <v>30</v>
      </c>
      <c r="AX111" s="13" t="s">
        <v>78</v>
      </c>
      <c r="AY111" s="109" t="s">
        <v>124</v>
      </c>
    </row>
    <row r="112" spans="2:65" s="1" customFormat="1" ht="24.2" customHeight="1">
      <c r="B112" s="91"/>
      <c r="C112" s="224" t="s">
        <v>132</v>
      </c>
      <c r="D112" s="224" t="s">
        <v>127</v>
      </c>
      <c r="E112" s="225" t="s">
        <v>128</v>
      </c>
      <c r="F112" s="226" t="s">
        <v>129</v>
      </c>
      <c r="G112" s="227" t="s">
        <v>130</v>
      </c>
      <c r="H112" s="228">
        <v>3</v>
      </c>
      <c r="I112" s="92">
        <v>0</v>
      </c>
      <c r="J112" s="272">
        <f>ROUND(I112*H112,2)</f>
        <v>0</v>
      </c>
      <c r="K112" s="226" t="s">
        <v>131</v>
      </c>
      <c r="L112" s="27"/>
      <c r="M112" s="93" t="s">
        <v>3</v>
      </c>
      <c r="N112" s="94" t="s">
        <v>41</v>
      </c>
      <c r="O112" s="95">
        <v>1.76</v>
      </c>
      <c r="P112" s="95">
        <f>O112*H112</f>
        <v>5.28</v>
      </c>
      <c r="Q112" s="95">
        <v>1.7770000000000001E-2</v>
      </c>
      <c r="R112" s="95">
        <f>Q112*H112</f>
        <v>5.3310000000000003E-2</v>
      </c>
      <c r="S112" s="95">
        <v>0</v>
      </c>
      <c r="T112" s="96">
        <f>S112*H112</f>
        <v>0</v>
      </c>
      <c r="AR112" s="97" t="s">
        <v>132</v>
      </c>
      <c r="AT112" s="97" t="s">
        <v>127</v>
      </c>
      <c r="AU112" s="97" t="s">
        <v>80</v>
      </c>
      <c r="AY112" s="16" t="s">
        <v>124</v>
      </c>
      <c r="BE112" s="98">
        <f>IF(N112="základní",J112,0)</f>
        <v>0</v>
      </c>
      <c r="BF112" s="98">
        <f>IF(N112="snížená",J112,0)</f>
        <v>0</v>
      </c>
      <c r="BG112" s="98">
        <f>IF(N112="zákl. přenesená",J112,0)</f>
        <v>0</v>
      </c>
      <c r="BH112" s="98">
        <f>IF(N112="sníž. přenesená",J112,0)</f>
        <v>0</v>
      </c>
      <c r="BI112" s="98">
        <f>IF(N112="nulová",J112,0)</f>
        <v>0</v>
      </c>
      <c r="BJ112" s="16" t="s">
        <v>78</v>
      </c>
      <c r="BK112" s="98">
        <f>ROUND(I112*H112,2)</f>
        <v>0</v>
      </c>
      <c r="BL112" s="16" t="s">
        <v>132</v>
      </c>
      <c r="BM112" s="97" t="s">
        <v>361</v>
      </c>
    </row>
    <row r="113" spans="2:65" s="1" customFormat="1">
      <c r="B113" s="27"/>
      <c r="D113" s="229" t="s">
        <v>134</v>
      </c>
      <c r="F113" s="230" t="s">
        <v>135</v>
      </c>
      <c r="I113" s="244"/>
      <c r="L113" s="27"/>
      <c r="M113" s="99"/>
      <c r="T113" s="45"/>
      <c r="AT113" s="16" t="s">
        <v>134</v>
      </c>
      <c r="AU113" s="16" t="s">
        <v>80</v>
      </c>
    </row>
    <row r="114" spans="2:65" s="1" customFormat="1" ht="16.5" customHeight="1">
      <c r="B114" s="91"/>
      <c r="C114" s="231" t="s">
        <v>155</v>
      </c>
      <c r="D114" s="231" t="s">
        <v>136</v>
      </c>
      <c r="E114" s="232" t="s">
        <v>362</v>
      </c>
      <c r="F114" s="233" t="s">
        <v>363</v>
      </c>
      <c r="G114" s="234" t="s">
        <v>130</v>
      </c>
      <c r="H114" s="235">
        <v>2</v>
      </c>
      <c r="I114" s="100">
        <v>0</v>
      </c>
      <c r="J114" s="273">
        <f>ROUND(I114*H114,2)</f>
        <v>0</v>
      </c>
      <c r="K114" s="233" t="s">
        <v>131</v>
      </c>
      <c r="L114" s="101"/>
      <c r="M114" s="102" t="s">
        <v>3</v>
      </c>
      <c r="N114" s="103" t="s">
        <v>41</v>
      </c>
      <c r="O114" s="95">
        <v>0</v>
      </c>
      <c r="P114" s="95">
        <f>O114*H114</f>
        <v>0</v>
      </c>
      <c r="Q114" s="95">
        <v>1.521E-2</v>
      </c>
      <c r="R114" s="95">
        <f>Q114*H114</f>
        <v>3.0419999999999999E-2</v>
      </c>
      <c r="S114" s="95">
        <v>0</v>
      </c>
      <c r="T114" s="96">
        <f>S114*H114</f>
        <v>0</v>
      </c>
      <c r="AR114" s="97" t="s">
        <v>139</v>
      </c>
      <c r="AT114" s="97" t="s">
        <v>136</v>
      </c>
      <c r="AU114" s="97" t="s">
        <v>80</v>
      </c>
      <c r="AY114" s="16" t="s">
        <v>124</v>
      </c>
      <c r="BE114" s="98">
        <f>IF(N114="základní",J114,0)</f>
        <v>0</v>
      </c>
      <c r="BF114" s="98">
        <f>IF(N114="snížená",J114,0)</f>
        <v>0</v>
      </c>
      <c r="BG114" s="98">
        <f>IF(N114="zákl. přenesená",J114,0)</f>
        <v>0</v>
      </c>
      <c r="BH114" s="98">
        <f>IF(N114="sníž. přenesená",J114,0)</f>
        <v>0</v>
      </c>
      <c r="BI114" s="98">
        <f>IF(N114="nulová",J114,0)</f>
        <v>0</v>
      </c>
      <c r="BJ114" s="16" t="s">
        <v>78</v>
      </c>
      <c r="BK114" s="98">
        <f>ROUND(I114*H114,2)</f>
        <v>0</v>
      </c>
      <c r="BL114" s="16" t="s">
        <v>132</v>
      </c>
      <c r="BM114" s="97" t="s">
        <v>364</v>
      </c>
    </row>
    <row r="115" spans="2:65" s="1" customFormat="1" ht="16.5" customHeight="1">
      <c r="B115" s="91"/>
      <c r="C115" s="231" t="s">
        <v>125</v>
      </c>
      <c r="D115" s="231" t="s">
        <v>136</v>
      </c>
      <c r="E115" s="232" t="s">
        <v>365</v>
      </c>
      <c r="F115" s="233" t="s">
        <v>366</v>
      </c>
      <c r="G115" s="234" t="s">
        <v>130</v>
      </c>
      <c r="H115" s="235">
        <v>1</v>
      </c>
      <c r="I115" s="100">
        <v>0</v>
      </c>
      <c r="J115" s="273">
        <f>ROUND(I115*H115,2)</f>
        <v>0</v>
      </c>
      <c r="K115" s="233" t="s">
        <v>131</v>
      </c>
      <c r="L115" s="101"/>
      <c r="M115" s="102" t="s">
        <v>3</v>
      </c>
      <c r="N115" s="103" t="s">
        <v>41</v>
      </c>
      <c r="O115" s="95">
        <v>0</v>
      </c>
      <c r="P115" s="95">
        <f>O115*H115</f>
        <v>0</v>
      </c>
      <c r="Q115" s="95">
        <v>1.553E-2</v>
      </c>
      <c r="R115" s="95">
        <f>Q115*H115</f>
        <v>1.553E-2</v>
      </c>
      <c r="S115" s="95">
        <v>0</v>
      </c>
      <c r="T115" s="96">
        <f>S115*H115</f>
        <v>0</v>
      </c>
      <c r="AR115" s="97" t="s">
        <v>139</v>
      </c>
      <c r="AT115" s="97" t="s">
        <v>136</v>
      </c>
      <c r="AU115" s="97" t="s">
        <v>80</v>
      </c>
      <c r="AY115" s="16" t="s">
        <v>124</v>
      </c>
      <c r="BE115" s="98">
        <f>IF(N115="základní",J115,0)</f>
        <v>0</v>
      </c>
      <c r="BF115" s="98">
        <f>IF(N115="snížená",J115,0)</f>
        <v>0</v>
      </c>
      <c r="BG115" s="98">
        <f>IF(N115="zákl. přenesená",J115,0)</f>
        <v>0</v>
      </c>
      <c r="BH115" s="98">
        <f>IF(N115="sníž. přenesená",J115,0)</f>
        <v>0</v>
      </c>
      <c r="BI115" s="98">
        <f>IF(N115="nulová",J115,0)</f>
        <v>0</v>
      </c>
      <c r="BJ115" s="16" t="s">
        <v>78</v>
      </c>
      <c r="BK115" s="98">
        <f>ROUND(I115*H115,2)</f>
        <v>0</v>
      </c>
      <c r="BL115" s="16" t="s">
        <v>132</v>
      </c>
      <c r="BM115" s="97" t="s">
        <v>367</v>
      </c>
    </row>
    <row r="116" spans="2:65" s="11" customFormat="1" ht="22.9" customHeight="1">
      <c r="B116" s="84"/>
      <c r="D116" s="85" t="s">
        <v>69</v>
      </c>
      <c r="E116" s="223" t="s">
        <v>141</v>
      </c>
      <c r="F116" s="223" t="s">
        <v>142</v>
      </c>
      <c r="I116" s="257"/>
      <c r="J116" s="271">
        <f>BK116</f>
        <v>0</v>
      </c>
      <c r="L116" s="84"/>
      <c r="M116" s="86"/>
      <c r="P116" s="87">
        <f>SUM(P117:P131)</f>
        <v>19.842293000000002</v>
      </c>
      <c r="R116" s="87">
        <f>SUM(R117:R131)</f>
        <v>0</v>
      </c>
      <c r="T116" s="88">
        <f>SUM(T117:T131)</f>
        <v>3.3720220000000003</v>
      </c>
      <c r="AR116" s="85" t="s">
        <v>78</v>
      </c>
      <c r="AT116" s="89" t="s">
        <v>69</v>
      </c>
      <c r="AU116" s="89" t="s">
        <v>78</v>
      </c>
      <c r="AY116" s="85" t="s">
        <v>124</v>
      </c>
      <c r="BK116" s="90">
        <f>SUM(BK117:BK131)</f>
        <v>0</v>
      </c>
    </row>
    <row r="117" spans="2:65" s="1" customFormat="1" ht="16.5" customHeight="1">
      <c r="B117" s="91"/>
      <c r="C117" s="224" t="s">
        <v>168</v>
      </c>
      <c r="D117" s="224" t="s">
        <v>127</v>
      </c>
      <c r="E117" s="225" t="s">
        <v>368</v>
      </c>
      <c r="F117" s="226" t="s">
        <v>369</v>
      </c>
      <c r="G117" s="227" t="s">
        <v>146</v>
      </c>
      <c r="H117" s="228">
        <v>32.470999999999997</v>
      </c>
      <c r="I117" s="92">
        <v>0</v>
      </c>
      <c r="J117" s="272">
        <f>ROUND(I117*H117,2)</f>
        <v>0</v>
      </c>
      <c r="K117" s="226" t="s">
        <v>131</v>
      </c>
      <c r="L117" s="27"/>
      <c r="M117" s="93" t="s">
        <v>3</v>
      </c>
      <c r="N117" s="94" t="s">
        <v>41</v>
      </c>
      <c r="O117" s="95">
        <v>0.25900000000000001</v>
      </c>
      <c r="P117" s="95">
        <f>O117*H117</f>
        <v>8.4099889999999995</v>
      </c>
      <c r="Q117" s="95">
        <v>0</v>
      </c>
      <c r="R117" s="95">
        <f>Q117*H117</f>
        <v>0</v>
      </c>
      <c r="S117" s="95">
        <v>0.08</v>
      </c>
      <c r="T117" s="96">
        <f>S117*H117</f>
        <v>2.59768</v>
      </c>
      <c r="AR117" s="97" t="s">
        <v>132</v>
      </c>
      <c r="AT117" s="97" t="s">
        <v>127</v>
      </c>
      <c r="AU117" s="97" t="s">
        <v>80</v>
      </c>
      <c r="AY117" s="16" t="s">
        <v>124</v>
      </c>
      <c r="BE117" s="98">
        <f>IF(N117="základní",J117,0)</f>
        <v>0</v>
      </c>
      <c r="BF117" s="98">
        <f>IF(N117="snížená",J117,0)</f>
        <v>0</v>
      </c>
      <c r="BG117" s="98">
        <f>IF(N117="zákl. přenesená",J117,0)</f>
        <v>0</v>
      </c>
      <c r="BH117" s="98">
        <f>IF(N117="sníž. přenesená",J117,0)</f>
        <v>0</v>
      </c>
      <c r="BI117" s="98">
        <f>IF(N117="nulová",J117,0)</f>
        <v>0</v>
      </c>
      <c r="BJ117" s="16" t="s">
        <v>78</v>
      </c>
      <c r="BK117" s="98">
        <f>ROUND(I117*H117,2)</f>
        <v>0</v>
      </c>
      <c r="BL117" s="16" t="s">
        <v>132</v>
      </c>
      <c r="BM117" s="97" t="s">
        <v>370</v>
      </c>
    </row>
    <row r="118" spans="2:65" s="1" customFormat="1">
      <c r="B118" s="27"/>
      <c r="D118" s="229" t="s">
        <v>134</v>
      </c>
      <c r="F118" s="230" t="s">
        <v>371</v>
      </c>
      <c r="I118" s="244"/>
      <c r="L118" s="27"/>
      <c r="M118" s="99"/>
      <c r="T118" s="45"/>
      <c r="AT118" s="16" t="s">
        <v>134</v>
      </c>
      <c r="AU118" s="16" t="s">
        <v>80</v>
      </c>
    </row>
    <row r="119" spans="2:65" s="12" customFormat="1">
      <c r="B119" s="104"/>
      <c r="D119" s="236" t="s">
        <v>149</v>
      </c>
      <c r="E119" s="105" t="s">
        <v>3</v>
      </c>
      <c r="F119" s="237" t="s">
        <v>372</v>
      </c>
      <c r="H119" s="238">
        <v>32.470999999999997</v>
      </c>
      <c r="I119" s="258"/>
      <c r="L119" s="104"/>
      <c r="M119" s="106"/>
      <c r="T119" s="107"/>
      <c r="AT119" s="105" t="s">
        <v>149</v>
      </c>
      <c r="AU119" s="105" t="s">
        <v>80</v>
      </c>
      <c r="AV119" s="12" t="s">
        <v>80</v>
      </c>
      <c r="AW119" s="12" t="s">
        <v>30</v>
      </c>
      <c r="AX119" s="12" t="s">
        <v>78</v>
      </c>
      <c r="AY119" s="105" t="s">
        <v>124</v>
      </c>
    </row>
    <row r="120" spans="2:65" s="1" customFormat="1" ht="16.5" customHeight="1">
      <c r="B120" s="91"/>
      <c r="C120" s="224" t="s">
        <v>139</v>
      </c>
      <c r="D120" s="224" t="s">
        <v>127</v>
      </c>
      <c r="E120" s="225" t="s">
        <v>151</v>
      </c>
      <c r="F120" s="226" t="s">
        <v>152</v>
      </c>
      <c r="G120" s="227" t="s">
        <v>146</v>
      </c>
      <c r="H120" s="228">
        <v>13.542</v>
      </c>
      <c r="I120" s="92">
        <v>0</v>
      </c>
      <c r="J120" s="272">
        <f>ROUND(I120*H120,2)</f>
        <v>0</v>
      </c>
      <c r="K120" s="226" t="s">
        <v>131</v>
      </c>
      <c r="L120" s="27"/>
      <c r="M120" s="93" t="s">
        <v>3</v>
      </c>
      <c r="N120" s="94" t="s">
        <v>41</v>
      </c>
      <c r="O120" s="95">
        <v>0.30599999999999999</v>
      </c>
      <c r="P120" s="95">
        <f>O120*H120</f>
        <v>4.1438519999999999</v>
      </c>
      <c r="Q120" s="95">
        <v>0</v>
      </c>
      <c r="R120" s="95">
        <f>Q120*H120</f>
        <v>0</v>
      </c>
      <c r="S120" s="95">
        <v>0</v>
      </c>
      <c r="T120" s="96">
        <f>S120*H120</f>
        <v>0</v>
      </c>
      <c r="AR120" s="97" t="s">
        <v>132</v>
      </c>
      <c r="AT120" s="97" t="s">
        <v>127</v>
      </c>
      <c r="AU120" s="97" t="s">
        <v>80</v>
      </c>
      <c r="AY120" s="16" t="s">
        <v>124</v>
      </c>
      <c r="BE120" s="98">
        <f>IF(N120="základní",J120,0)</f>
        <v>0</v>
      </c>
      <c r="BF120" s="98">
        <f>IF(N120="snížená",J120,0)</f>
        <v>0</v>
      </c>
      <c r="BG120" s="98">
        <f>IF(N120="zákl. přenesená",J120,0)</f>
        <v>0</v>
      </c>
      <c r="BH120" s="98">
        <f>IF(N120="sníž. přenesená",J120,0)</f>
        <v>0</v>
      </c>
      <c r="BI120" s="98">
        <f>IF(N120="nulová",J120,0)</f>
        <v>0</v>
      </c>
      <c r="BJ120" s="16" t="s">
        <v>78</v>
      </c>
      <c r="BK120" s="98">
        <f>ROUND(I120*H120,2)</f>
        <v>0</v>
      </c>
      <c r="BL120" s="16" t="s">
        <v>132</v>
      </c>
      <c r="BM120" s="97" t="s">
        <v>373</v>
      </c>
    </row>
    <row r="121" spans="2:65" s="1" customFormat="1">
      <c r="B121" s="27"/>
      <c r="D121" s="229" t="s">
        <v>134</v>
      </c>
      <c r="F121" s="230" t="s">
        <v>154</v>
      </c>
      <c r="I121" s="244"/>
      <c r="L121" s="27"/>
      <c r="M121" s="99"/>
      <c r="T121" s="45"/>
      <c r="AT121" s="16" t="s">
        <v>134</v>
      </c>
      <c r="AU121" s="16" t="s">
        <v>80</v>
      </c>
    </row>
    <row r="122" spans="2:65" s="1" customFormat="1" ht="24.2" customHeight="1">
      <c r="B122" s="91"/>
      <c r="C122" s="224" t="s">
        <v>141</v>
      </c>
      <c r="D122" s="224" t="s">
        <v>127</v>
      </c>
      <c r="E122" s="225" t="s">
        <v>374</v>
      </c>
      <c r="F122" s="226" t="s">
        <v>375</v>
      </c>
      <c r="G122" s="227" t="s">
        <v>146</v>
      </c>
      <c r="H122" s="228">
        <v>13.542</v>
      </c>
      <c r="I122" s="92">
        <v>0</v>
      </c>
      <c r="J122" s="272">
        <f>ROUND(I122*H122,2)</f>
        <v>0</v>
      </c>
      <c r="K122" s="226" t="s">
        <v>131</v>
      </c>
      <c r="L122" s="27"/>
      <c r="M122" s="93" t="s">
        <v>3</v>
      </c>
      <c r="N122" s="94" t="s">
        <v>41</v>
      </c>
      <c r="O122" s="95">
        <v>0.16200000000000001</v>
      </c>
      <c r="P122" s="95">
        <f>O122*H122</f>
        <v>2.1938040000000001</v>
      </c>
      <c r="Q122" s="95">
        <v>0</v>
      </c>
      <c r="R122" s="95">
        <f>Q122*H122</f>
        <v>0</v>
      </c>
      <c r="S122" s="95">
        <v>3.5000000000000003E-2</v>
      </c>
      <c r="T122" s="96">
        <f>S122*H122</f>
        <v>0.47397000000000006</v>
      </c>
      <c r="AR122" s="97" t="s">
        <v>132</v>
      </c>
      <c r="AT122" s="97" t="s">
        <v>127</v>
      </c>
      <c r="AU122" s="97" t="s">
        <v>80</v>
      </c>
      <c r="AY122" s="16" t="s">
        <v>124</v>
      </c>
      <c r="BE122" s="98">
        <f>IF(N122="základní",J122,0)</f>
        <v>0</v>
      </c>
      <c r="BF122" s="98">
        <f>IF(N122="snížená",J122,0)</f>
        <v>0</v>
      </c>
      <c r="BG122" s="98">
        <f>IF(N122="zákl. přenesená",J122,0)</f>
        <v>0</v>
      </c>
      <c r="BH122" s="98">
        <f>IF(N122="sníž. přenesená",J122,0)</f>
        <v>0</v>
      </c>
      <c r="BI122" s="98">
        <f>IF(N122="nulová",J122,0)</f>
        <v>0</v>
      </c>
      <c r="BJ122" s="16" t="s">
        <v>78</v>
      </c>
      <c r="BK122" s="98">
        <f>ROUND(I122*H122,2)</f>
        <v>0</v>
      </c>
      <c r="BL122" s="16" t="s">
        <v>132</v>
      </c>
      <c r="BM122" s="97" t="s">
        <v>376</v>
      </c>
    </row>
    <row r="123" spans="2:65" s="1" customFormat="1">
      <c r="B123" s="27"/>
      <c r="D123" s="229" t="s">
        <v>134</v>
      </c>
      <c r="F123" s="230" t="s">
        <v>377</v>
      </c>
      <c r="I123" s="244"/>
      <c r="L123" s="27"/>
      <c r="M123" s="99"/>
      <c r="T123" s="45"/>
      <c r="AT123" s="16" t="s">
        <v>134</v>
      </c>
      <c r="AU123" s="16" t="s">
        <v>80</v>
      </c>
    </row>
    <row r="124" spans="2:65" s="12" customFormat="1">
      <c r="B124" s="104"/>
      <c r="D124" s="236" t="s">
        <v>149</v>
      </c>
      <c r="E124" s="105" t="s">
        <v>3</v>
      </c>
      <c r="F124" s="237" t="s">
        <v>378</v>
      </c>
      <c r="H124" s="238">
        <v>13.542</v>
      </c>
      <c r="I124" s="258"/>
      <c r="L124" s="104"/>
      <c r="M124" s="106"/>
      <c r="T124" s="107"/>
      <c r="AT124" s="105" t="s">
        <v>149</v>
      </c>
      <c r="AU124" s="105" t="s">
        <v>80</v>
      </c>
      <c r="AV124" s="12" t="s">
        <v>80</v>
      </c>
      <c r="AW124" s="12" t="s">
        <v>30</v>
      </c>
      <c r="AX124" s="12" t="s">
        <v>78</v>
      </c>
      <c r="AY124" s="105" t="s">
        <v>124</v>
      </c>
    </row>
    <row r="125" spans="2:65" s="1" customFormat="1" ht="24.2" customHeight="1">
      <c r="B125" s="91"/>
      <c r="C125" s="224" t="s">
        <v>185</v>
      </c>
      <c r="D125" s="224" t="s">
        <v>127</v>
      </c>
      <c r="E125" s="225" t="s">
        <v>156</v>
      </c>
      <c r="F125" s="226" t="s">
        <v>157</v>
      </c>
      <c r="G125" s="227" t="s">
        <v>146</v>
      </c>
      <c r="H125" s="228">
        <v>7.0919999999999996</v>
      </c>
      <c r="I125" s="92">
        <v>0</v>
      </c>
      <c r="J125" s="272">
        <f>ROUND(I125*H125,2)</f>
        <v>0</v>
      </c>
      <c r="K125" s="226" t="s">
        <v>131</v>
      </c>
      <c r="L125" s="27"/>
      <c r="M125" s="93" t="s">
        <v>3</v>
      </c>
      <c r="N125" s="94" t="s">
        <v>41</v>
      </c>
      <c r="O125" s="95">
        <v>0.59399999999999997</v>
      </c>
      <c r="P125" s="95">
        <f>O125*H125</f>
        <v>4.2126479999999997</v>
      </c>
      <c r="Q125" s="95">
        <v>0</v>
      </c>
      <c r="R125" s="95">
        <f>Q125*H125</f>
        <v>0</v>
      </c>
      <c r="S125" s="95">
        <v>4.1000000000000002E-2</v>
      </c>
      <c r="T125" s="96">
        <f>S125*H125</f>
        <v>0.29077199999999997</v>
      </c>
      <c r="AR125" s="97" t="s">
        <v>132</v>
      </c>
      <c r="AT125" s="97" t="s">
        <v>127</v>
      </c>
      <c r="AU125" s="97" t="s">
        <v>80</v>
      </c>
      <c r="AY125" s="16" t="s">
        <v>124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6" t="s">
        <v>78</v>
      </c>
      <c r="BK125" s="98">
        <f>ROUND(I125*H125,2)</f>
        <v>0</v>
      </c>
      <c r="BL125" s="16" t="s">
        <v>132</v>
      </c>
      <c r="BM125" s="97" t="s">
        <v>379</v>
      </c>
    </row>
    <row r="126" spans="2:65" s="1" customFormat="1">
      <c r="B126" s="27"/>
      <c r="D126" s="229" t="s">
        <v>134</v>
      </c>
      <c r="F126" s="230" t="s">
        <v>159</v>
      </c>
      <c r="I126" s="244"/>
      <c r="L126" s="27"/>
      <c r="M126" s="99"/>
      <c r="T126" s="45"/>
      <c r="AT126" s="16" t="s">
        <v>134</v>
      </c>
      <c r="AU126" s="16" t="s">
        <v>80</v>
      </c>
    </row>
    <row r="127" spans="2:65" s="12" customFormat="1">
      <c r="B127" s="104"/>
      <c r="D127" s="236" t="s">
        <v>149</v>
      </c>
      <c r="E127" s="105" t="s">
        <v>3</v>
      </c>
      <c r="F127" s="237" t="s">
        <v>380</v>
      </c>
      <c r="H127" s="238">
        <v>7.0919999999999996</v>
      </c>
      <c r="I127" s="258"/>
      <c r="L127" s="104"/>
      <c r="M127" s="106"/>
      <c r="T127" s="107"/>
      <c r="AT127" s="105" t="s">
        <v>149</v>
      </c>
      <c r="AU127" s="105" t="s">
        <v>80</v>
      </c>
      <c r="AV127" s="12" t="s">
        <v>80</v>
      </c>
      <c r="AW127" s="12" t="s">
        <v>30</v>
      </c>
      <c r="AX127" s="12" t="s">
        <v>78</v>
      </c>
      <c r="AY127" s="105" t="s">
        <v>124</v>
      </c>
    </row>
    <row r="128" spans="2:65" s="1" customFormat="1" ht="16.5" customHeight="1">
      <c r="B128" s="91"/>
      <c r="C128" s="224" t="s">
        <v>192</v>
      </c>
      <c r="D128" s="224" t="s">
        <v>127</v>
      </c>
      <c r="E128" s="225" t="s">
        <v>381</v>
      </c>
      <c r="F128" s="226" t="s">
        <v>382</v>
      </c>
      <c r="G128" s="227" t="s">
        <v>275</v>
      </c>
      <c r="H128" s="228">
        <v>3</v>
      </c>
      <c r="I128" s="92">
        <v>0</v>
      </c>
      <c r="J128" s="272">
        <f>ROUND(I128*H128,2)</f>
        <v>0</v>
      </c>
      <c r="K128" s="226" t="s">
        <v>131</v>
      </c>
      <c r="L128" s="27"/>
      <c r="M128" s="93" t="s">
        <v>3</v>
      </c>
      <c r="N128" s="94" t="s">
        <v>41</v>
      </c>
      <c r="O128" s="95">
        <v>0.193</v>
      </c>
      <c r="P128" s="95">
        <f>O128*H128</f>
        <v>0.57899999999999996</v>
      </c>
      <c r="Q128" s="95">
        <v>0</v>
      </c>
      <c r="R128" s="95">
        <f>Q128*H128</f>
        <v>0</v>
      </c>
      <c r="S128" s="95">
        <v>2.2000000000000001E-3</v>
      </c>
      <c r="T128" s="96">
        <f>S128*H128</f>
        <v>6.6E-3</v>
      </c>
      <c r="AR128" s="97" t="s">
        <v>132</v>
      </c>
      <c r="AT128" s="97" t="s">
        <v>127</v>
      </c>
      <c r="AU128" s="97" t="s">
        <v>80</v>
      </c>
      <c r="AY128" s="16" t="s">
        <v>124</v>
      </c>
      <c r="BE128" s="98">
        <f>IF(N128="základní",J128,0)</f>
        <v>0</v>
      </c>
      <c r="BF128" s="98">
        <f>IF(N128="snížená",J128,0)</f>
        <v>0</v>
      </c>
      <c r="BG128" s="98">
        <f>IF(N128="zákl. přenesená",J128,0)</f>
        <v>0</v>
      </c>
      <c r="BH128" s="98">
        <f>IF(N128="sníž. přenesená",J128,0)</f>
        <v>0</v>
      </c>
      <c r="BI128" s="98">
        <f>IF(N128="nulová",J128,0)</f>
        <v>0</v>
      </c>
      <c r="BJ128" s="16" t="s">
        <v>78</v>
      </c>
      <c r="BK128" s="98">
        <f>ROUND(I128*H128,2)</f>
        <v>0</v>
      </c>
      <c r="BL128" s="16" t="s">
        <v>132</v>
      </c>
      <c r="BM128" s="97" t="s">
        <v>383</v>
      </c>
    </row>
    <row r="129" spans="2:65" s="1" customFormat="1">
      <c r="B129" s="27"/>
      <c r="D129" s="229" t="s">
        <v>134</v>
      </c>
      <c r="F129" s="230" t="s">
        <v>384</v>
      </c>
      <c r="I129" s="244"/>
      <c r="L129" s="27"/>
      <c r="M129" s="99"/>
      <c r="T129" s="45"/>
      <c r="AT129" s="16" t="s">
        <v>134</v>
      </c>
      <c r="AU129" s="16" t="s">
        <v>80</v>
      </c>
    </row>
    <row r="130" spans="2:65" s="1" customFormat="1" ht="16.5" customHeight="1">
      <c r="B130" s="91"/>
      <c r="C130" s="224" t="s">
        <v>9</v>
      </c>
      <c r="D130" s="224" t="s">
        <v>127</v>
      </c>
      <c r="E130" s="225" t="s">
        <v>385</v>
      </c>
      <c r="F130" s="226" t="s">
        <v>386</v>
      </c>
      <c r="G130" s="227" t="s">
        <v>275</v>
      </c>
      <c r="H130" s="228">
        <v>1</v>
      </c>
      <c r="I130" s="92">
        <v>0</v>
      </c>
      <c r="J130" s="272">
        <f>ROUND(I130*H130,2)</f>
        <v>0</v>
      </c>
      <c r="K130" s="226" t="s">
        <v>131</v>
      </c>
      <c r="L130" s="27"/>
      <c r="M130" s="93" t="s">
        <v>3</v>
      </c>
      <c r="N130" s="94" t="s">
        <v>41</v>
      </c>
      <c r="O130" s="95">
        <v>0.30299999999999999</v>
      </c>
      <c r="P130" s="95">
        <f>O130*H130</f>
        <v>0.30299999999999999</v>
      </c>
      <c r="Q130" s="95">
        <v>0</v>
      </c>
      <c r="R130" s="95">
        <f>Q130*H130</f>
        <v>0</v>
      </c>
      <c r="S130" s="95">
        <v>3.0000000000000001E-3</v>
      </c>
      <c r="T130" s="96">
        <f>S130*H130</f>
        <v>3.0000000000000001E-3</v>
      </c>
      <c r="AR130" s="97" t="s">
        <v>132</v>
      </c>
      <c r="AT130" s="97" t="s">
        <v>127</v>
      </c>
      <c r="AU130" s="97" t="s">
        <v>80</v>
      </c>
      <c r="AY130" s="16" t="s">
        <v>124</v>
      </c>
      <c r="BE130" s="98">
        <f>IF(N130="základní",J130,0)</f>
        <v>0</v>
      </c>
      <c r="BF130" s="98">
        <f>IF(N130="snížená",J130,0)</f>
        <v>0</v>
      </c>
      <c r="BG130" s="98">
        <f>IF(N130="zákl. přenesená",J130,0)</f>
        <v>0</v>
      </c>
      <c r="BH130" s="98">
        <f>IF(N130="sníž. přenesená",J130,0)</f>
        <v>0</v>
      </c>
      <c r="BI130" s="98">
        <f>IF(N130="nulová",J130,0)</f>
        <v>0</v>
      </c>
      <c r="BJ130" s="16" t="s">
        <v>78</v>
      </c>
      <c r="BK130" s="98">
        <f>ROUND(I130*H130,2)</f>
        <v>0</v>
      </c>
      <c r="BL130" s="16" t="s">
        <v>132</v>
      </c>
      <c r="BM130" s="97" t="s">
        <v>387</v>
      </c>
    </row>
    <row r="131" spans="2:65" s="1" customFormat="1">
      <c r="B131" s="27"/>
      <c r="D131" s="229" t="s">
        <v>134</v>
      </c>
      <c r="F131" s="230" t="s">
        <v>388</v>
      </c>
      <c r="I131" s="244"/>
      <c r="L131" s="27"/>
      <c r="M131" s="99"/>
      <c r="T131" s="45"/>
      <c r="AT131" s="16" t="s">
        <v>134</v>
      </c>
      <c r="AU131" s="16" t="s">
        <v>80</v>
      </c>
    </row>
    <row r="132" spans="2:65" s="11" customFormat="1" ht="22.9" customHeight="1">
      <c r="B132" s="84"/>
      <c r="D132" s="85" t="s">
        <v>69</v>
      </c>
      <c r="E132" s="223" t="s">
        <v>161</v>
      </c>
      <c r="F132" s="223" t="s">
        <v>162</v>
      </c>
      <c r="I132" s="257"/>
      <c r="J132" s="271">
        <f>BK132</f>
        <v>0</v>
      </c>
      <c r="L132" s="84"/>
      <c r="M132" s="86"/>
      <c r="P132" s="87">
        <f>SUM(P133:P141)</f>
        <v>25.398945000000001</v>
      </c>
      <c r="R132" s="87">
        <f>SUM(R133:R141)</f>
        <v>0</v>
      </c>
      <c r="T132" s="88">
        <f>SUM(T133:T141)</f>
        <v>0</v>
      </c>
      <c r="AR132" s="85" t="s">
        <v>78</v>
      </c>
      <c r="AT132" s="89" t="s">
        <v>69</v>
      </c>
      <c r="AU132" s="89" t="s">
        <v>78</v>
      </c>
      <c r="AY132" s="85" t="s">
        <v>124</v>
      </c>
      <c r="BK132" s="90">
        <f>SUM(BK133:BK141)</f>
        <v>0</v>
      </c>
    </row>
    <row r="133" spans="2:65" s="1" customFormat="1" ht="24.2" customHeight="1">
      <c r="B133" s="91"/>
      <c r="C133" s="224" t="s">
        <v>201</v>
      </c>
      <c r="D133" s="224" t="s">
        <v>127</v>
      </c>
      <c r="E133" s="225" t="s">
        <v>163</v>
      </c>
      <c r="F133" s="226" t="s">
        <v>164</v>
      </c>
      <c r="G133" s="227" t="s">
        <v>165</v>
      </c>
      <c r="H133" s="228">
        <v>5.0910000000000002</v>
      </c>
      <c r="I133" s="92">
        <v>0</v>
      </c>
      <c r="J133" s="272">
        <f>ROUND(I133*H133,2)</f>
        <v>0</v>
      </c>
      <c r="K133" s="226" t="s">
        <v>131</v>
      </c>
      <c r="L133" s="27"/>
      <c r="M133" s="93" t="s">
        <v>3</v>
      </c>
      <c r="N133" s="94" t="s">
        <v>41</v>
      </c>
      <c r="O133" s="95">
        <v>4.75</v>
      </c>
      <c r="P133" s="95">
        <f>O133*H133</f>
        <v>24.18225</v>
      </c>
      <c r="Q133" s="95">
        <v>0</v>
      </c>
      <c r="R133" s="95">
        <f>Q133*H133</f>
        <v>0</v>
      </c>
      <c r="S133" s="95">
        <v>0</v>
      </c>
      <c r="T133" s="96">
        <f>S133*H133</f>
        <v>0</v>
      </c>
      <c r="AR133" s="97" t="s">
        <v>132</v>
      </c>
      <c r="AT133" s="97" t="s">
        <v>127</v>
      </c>
      <c r="AU133" s="97" t="s">
        <v>80</v>
      </c>
      <c r="AY133" s="16" t="s">
        <v>124</v>
      </c>
      <c r="BE133" s="98">
        <f>IF(N133="základní",J133,0)</f>
        <v>0</v>
      </c>
      <c r="BF133" s="98">
        <f>IF(N133="snížená",J133,0)</f>
        <v>0</v>
      </c>
      <c r="BG133" s="98">
        <f>IF(N133="zákl. přenesená",J133,0)</f>
        <v>0</v>
      </c>
      <c r="BH133" s="98">
        <f>IF(N133="sníž. přenesená",J133,0)</f>
        <v>0</v>
      </c>
      <c r="BI133" s="98">
        <f>IF(N133="nulová",J133,0)</f>
        <v>0</v>
      </c>
      <c r="BJ133" s="16" t="s">
        <v>78</v>
      </c>
      <c r="BK133" s="98">
        <f>ROUND(I133*H133,2)</f>
        <v>0</v>
      </c>
      <c r="BL133" s="16" t="s">
        <v>132</v>
      </c>
      <c r="BM133" s="97" t="s">
        <v>389</v>
      </c>
    </row>
    <row r="134" spans="2:65" s="1" customFormat="1">
      <c r="B134" s="27"/>
      <c r="D134" s="229" t="s">
        <v>134</v>
      </c>
      <c r="F134" s="230" t="s">
        <v>167</v>
      </c>
      <c r="I134" s="244"/>
      <c r="L134" s="27"/>
      <c r="M134" s="99"/>
      <c r="T134" s="45"/>
      <c r="AT134" s="16" t="s">
        <v>134</v>
      </c>
      <c r="AU134" s="16" t="s">
        <v>80</v>
      </c>
    </row>
    <row r="135" spans="2:65" s="1" customFormat="1" ht="21.75" customHeight="1">
      <c r="B135" s="91"/>
      <c r="C135" s="224" t="s">
        <v>208</v>
      </c>
      <c r="D135" s="224" t="s">
        <v>127</v>
      </c>
      <c r="E135" s="225" t="s">
        <v>169</v>
      </c>
      <c r="F135" s="226" t="s">
        <v>170</v>
      </c>
      <c r="G135" s="227" t="s">
        <v>165</v>
      </c>
      <c r="H135" s="228">
        <v>5.0910000000000002</v>
      </c>
      <c r="I135" s="92">
        <v>0</v>
      </c>
      <c r="J135" s="272">
        <f>ROUND(I135*H135,2)</f>
        <v>0</v>
      </c>
      <c r="K135" s="226" t="s">
        <v>131</v>
      </c>
      <c r="L135" s="27"/>
      <c r="M135" s="93" t="s">
        <v>3</v>
      </c>
      <c r="N135" s="94" t="s">
        <v>41</v>
      </c>
      <c r="O135" s="95">
        <v>0.125</v>
      </c>
      <c r="P135" s="95">
        <f>O135*H135</f>
        <v>0.63637500000000002</v>
      </c>
      <c r="Q135" s="95">
        <v>0</v>
      </c>
      <c r="R135" s="95">
        <f>Q135*H135</f>
        <v>0</v>
      </c>
      <c r="S135" s="95">
        <v>0</v>
      </c>
      <c r="T135" s="96">
        <f>S135*H135</f>
        <v>0</v>
      </c>
      <c r="AR135" s="97" t="s">
        <v>132</v>
      </c>
      <c r="AT135" s="97" t="s">
        <v>127</v>
      </c>
      <c r="AU135" s="97" t="s">
        <v>80</v>
      </c>
      <c r="AY135" s="16" t="s">
        <v>124</v>
      </c>
      <c r="BE135" s="98">
        <f>IF(N135="základní",J135,0)</f>
        <v>0</v>
      </c>
      <c r="BF135" s="98">
        <f>IF(N135="snížená",J135,0)</f>
        <v>0</v>
      </c>
      <c r="BG135" s="98">
        <f>IF(N135="zákl. přenesená",J135,0)</f>
        <v>0</v>
      </c>
      <c r="BH135" s="98">
        <f>IF(N135="sníž. přenesená",J135,0)</f>
        <v>0</v>
      </c>
      <c r="BI135" s="98">
        <f>IF(N135="nulová",J135,0)</f>
        <v>0</v>
      </c>
      <c r="BJ135" s="16" t="s">
        <v>78</v>
      </c>
      <c r="BK135" s="98">
        <f>ROUND(I135*H135,2)</f>
        <v>0</v>
      </c>
      <c r="BL135" s="16" t="s">
        <v>132</v>
      </c>
      <c r="BM135" s="97" t="s">
        <v>390</v>
      </c>
    </row>
    <row r="136" spans="2:65" s="1" customFormat="1">
      <c r="B136" s="27"/>
      <c r="D136" s="229" t="s">
        <v>134</v>
      </c>
      <c r="F136" s="230" t="s">
        <v>172</v>
      </c>
      <c r="I136" s="244"/>
      <c r="L136" s="27"/>
      <c r="M136" s="99"/>
      <c r="T136" s="45"/>
      <c r="AT136" s="16" t="s">
        <v>134</v>
      </c>
      <c r="AU136" s="16" t="s">
        <v>80</v>
      </c>
    </row>
    <row r="137" spans="2:65" s="1" customFormat="1" ht="24.2" customHeight="1">
      <c r="B137" s="91"/>
      <c r="C137" s="224" t="s">
        <v>213</v>
      </c>
      <c r="D137" s="224" t="s">
        <v>127</v>
      </c>
      <c r="E137" s="225" t="s">
        <v>173</v>
      </c>
      <c r="F137" s="226" t="s">
        <v>174</v>
      </c>
      <c r="G137" s="227" t="s">
        <v>165</v>
      </c>
      <c r="H137" s="228">
        <v>96.72</v>
      </c>
      <c r="I137" s="92">
        <v>0</v>
      </c>
      <c r="J137" s="272">
        <f>ROUND(I137*H137,2)</f>
        <v>0</v>
      </c>
      <c r="K137" s="226" t="s">
        <v>131</v>
      </c>
      <c r="L137" s="27"/>
      <c r="M137" s="93" t="s">
        <v>3</v>
      </c>
      <c r="N137" s="94" t="s">
        <v>41</v>
      </c>
      <c r="O137" s="95">
        <v>6.0000000000000001E-3</v>
      </c>
      <c r="P137" s="95">
        <f>O137*H137</f>
        <v>0.58032000000000006</v>
      </c>
      <c r="Q137" s="95">
        <v>0</v>
      </c>
      <c r="R137" s="95">
        <f>Q137*H137</f>
        <v>0</v>
      </c>
      <c r="S137" s="95">
        <v>0</v>
      </c>
      <c r="T137" s="96">
        <f>S137*H137</f>
        <v>0</v>
      </c>
      <c r="AR137" s="97" t="s">
        <v>132</v>
      </c>
      <c r="AT137" s="97" t="s">
        <v>127</v>
      </c>
      <c r="AU137" s="97" t="s">
        <v>80</v>
      </c>
      <c r="AY137" s="16" t="s">
        <v>124</v>
      </c>
      <c r="BE137" s="98">
        <f>IF(N137="základní",J137,0)</f>
        <v>0</v>
      </c>
      <c r="BF137" s="98">
        <f>IF(N137="snížená",J137,0)</f>
        <v>0</v>
      </c>
      <c r="BG137" s="98">
        <f>IF(N137="zákl. přenesená",J137,0)</f>
        <v>0</v>
      </c>
      <c r="BH137" s="98">
        <f>IF(N137="sníž. přenesená",J137,0)</f>
        <v>0</v>
      </c>
      <c r="BI137" s="98">
        <f>IF(N137="nulová",J137,0)</f>
        <v>0</v>
      </c>
      <c r="BJ137" s="16" t="s">
        <v>78</v>
      </c>
      <c r="BK137" s="98">
        <f>ROUND(I137*H137,2)</f>
        <v>0</v>
      </c>
      <c r="BL137" s="16" t="s">
        <v>132</v>
      </c>
      <c r="BM137" s="97" t="s">
        <v>391</v>
      </c>
    </row>
    <row r="138" spans="2:65" s="1" customFormat="1">
      <c r="B138" s="27"/>
      <c r="D138" s="229" t="s">
        <v>134</v>
      </c>
      <c r="F138" s="230" t="s">
        <v>176</v>
      </c>
      <c r="I138" s="244"/>
      <c r="L138" s="27"/>
      <c r="M138" s="99"/>
      <c r="T138" s="45"/>
      <c r="AT138" s="16" t="s">
        <v>134</v>
      </c>
      <c r="AU138" s="16" t="s">
        <v>80</v>
      </c>
    </row>
    <row r="139" spans="2:65" s="12" customFormat="1">
      <c r="B139" s="104"/>
      <c r="D139" s="236" t="s">
        <v>149</v>
      </c>
      <c r="E139" s="105" t="s">
        <v>3</v>
      </c>
      <c r="F139" s="237" t="s">
        <v>392</v>
      </c>
      <c r="H139" s="238">
        <v>96.72</v>
      </c>
      <c r="I139" s="258"/>
      <c r="L139" s="104"/>
      <c r="M139" s="106"/>
      <c r="T139" s="107"/>
      <c r="AT139" s="105" t="s">
        <v>149</v>
      </c>
      <c r="AU139" s="105" t="s">
        <v>80</v>
      </c>
      <c r="AV139" s="12" t="s">
        <v>80</v>
      </c>
      <c r="AW139" s="12" t="s">
        <v>30</v>
      </c>
      <c r="AX139" s="12" t="s">
        <v>78</v>
      </c>
      <c r="AY139" s="105" t="s">
        <v>124</v>
      </c>
    </row>
    <row r="140" spans="2:65" s="1" customFormat="1" ht="33" customHeight="1">
      <c r="B140" s="91"/>
      <c r="C140" s="224" t="s">
        <v>189</v>
      </c>
      <c r="D140" s="224" t="s">
        <v>127</v>
      </c>
      <c r="E140" s="225" t="s">
        <v>177</v>
      </c>
      <c r="F140" s="226" t="s">
        <v>178</v>
      </c>
      <c r="G140" s="227" t="s">
        <v>165</v>
      </c>
      <c r="H140" s="228">
        <v>5.0910000000000002</v>
      </c>
      <c r="I140" s="92">
        <v>0</v>
      </c>
      <c r="J140" s="272">
        <f>ROUND(I140*H140,2)</f>
        <v>0</v>
      </c>
      <c r="K140" s="226" t="s">
        <v>131</v>
      </c>
      <c r="L140" s="27"/>
      <c r="M140" s="93" t="s">
        <v>3</v>
      </c>
      <c r="N140" s="94" t="s">
        <v>41</v>
      </c>
      <c r="O140" s="95">
        <v>0</v>
      </c>
      <c r="P140" s="95">
        <f>O140*H140</f>
        <v>0</v>
      </c>
      <c r="Q140" s="95">
        <v>0</v>
      </c>
      <c r="R140" s="95">
        <f>Q140*H140</f>
        <v>0</v>
      </c>
      <c r="S140" s="95">
        <v>0</v>
      </c>
      <c r="T140" s="96">
        <f>S140*H140</f>
        <v>0</v>
      </c>
      <c r="AR140" s="97" t="s">
        <v>132</v>
      </c>
      <c r="AT140" s="97" t="s">
        <v>127</v>
      </c>
      <c r="AU140" s="97" t="s">
        <v>80</v>
      </c>
      <c r="AY140" s="16" t="s">
        <v>124</v>
      </c>
      <c r="BE140" s="98">
        <f>IF(N140="základní",J140,0)</f>
        <v>0</v>
      </c>
      <c r="BF140" s="98">
        <f>IF(N140="snížená",J140,0)</f>
        <v>0</v>
      </c>
      <c r="BG140" s="98">
        <f>IF(N140="zákl. přenesená",J140,0)</f>
        <v>0</v>
      </c>
      <c r="BH140" s="98">
        <f>IF(N140="sníž. přenesená",J140,0)</f>
        <v>0</v>
      </c>
      <c r="BI140" s="98">
        <f>IF(N140="nulová",J140,0)</f>
        <v>0</v>
      </c>
      <c r="BJ140" s="16" t="s">
        <v>78</v>
      </c>
      <c r="BK140" s="98">
        <f>ROUND(I140*H140,2)</f>
        <v>0</v>
      </c>
      <c r="BL140" s="16" t="s">
        <v>132</v>
      </c>
      <c r="BM140" s="97" t="s">
        <v>393</v>
      </c>
    </row>
    <row r="141" spans="2:65" s="1" customFormat="1">
      <c r="B141" s="27"/>
      <c r="D141" s="229" t="s">
        <v>134</v>
      </c>
      <c r="F141" s="230" t="s">
        <v>180</v>
      </c>
      <c r="I141" s="244"/>
      <c r="L141" s="27"/>
      <c r="M141" s="99"/>
      <c r="T141" s="45"/>
      <c r="AT141" s="16" t="s">
        <v>134</v>
      </c>
      <c r="AU141" s="16" t="s">
        <v>80</v>
      </c>
    </row>
    <row r="142" spans="2:65" s="11" customFormat="1" ht="25.9" customHeight="1">
      <c r="B142" s="84"/>
      <c r="D142" s="85" t="s">
        <v>69</v>
      </c>
      <c r="E142" s="222" t="s">
        <v>181</v>
      </c>
      <c r="F142" s="222" t="s">
        <v>182</v>
      </c>
      <c r="I142" s="257"/>
      <c r="J142" s="270">
        <f>BK142</f>
        <v>0</v>
      </c>
      <c r="L142" s="84"/>
      <c r="M142" s="86"/>
      <c r="P142" s="87">
        <f>P143+P145+P147+P193+P201+P216+P233+P262</f>
        <v>144.18209299999998</v>
      </c>
      <c r="R142" s="87">
        <f>R143+R145+R147+R193+R201+R216+R233+R262</f>
        <v>2.3380554099999999</v>
      </c>
      <c r="T142" s="88">
        <f>T143+T145+T147+T193+T201+T216+T233+T262</f>
        <v>1.7194695</v>
      </c>
      <c r="AR142" s="85" t="s">
        <v>80</v>
      </c>
      <c r="AT142" s="89" t="s">
        <v>69</v>
      </c>
      <c r="AU142" s="89" t="s">
        <v>70</v>
      </c>
      <c r="AY142" s="85" t="s">
        <v>124</v>
      </c>
      <c r="BK142" s="90">
        <f>BK143+BK145+BK147+BK193+BK201+BK216+BK233+BK262</f>
        <v>0</v>
      </c>
    </row>
    <row r="143" spans="2:65" s="11" customFormat="1" ht="22.9" customHeight="1">
      <c r="B143" s="84"/>
      <c r="D143" s="85" t="s">
        <v>69</v>
      </c>
      <c r="E143" s="223" t="s">
        <v>394</v>
      </c>
      <c r="F143" s="223" t="s">
        <v>395</v>
      </c>
      <c r="I143" s="257"/>
      <c r="J143" s="271">
        <f>BK143</f>
        <v>0</v>
      </c>
      <c r="L143" s="84"/>
      <c r="M143" s="86"/>
      <c r="P143" s="87">
        <f>P144</f>
        <v>0.47799999999999998</v>
      </c>
      <c r="R143" s="87">
        <f>R144</f>
        <v>1.6800000000000001E-3</v>
      </c>
      <c r="T143" s="88">
        <f>T144</f>
        <v>0</v>
      </c>
      <c r="AR143" s="85" t="s">
        <v>80</v>
      </c>
      <c r="AT143" s="89" t="s">
        <v>69</v>
      </c>
      <c r="AU143" s="89" t="s">
        <v>78</v>
      </c>
      <c r="AY143" s="85" t="s">
        <v>124</v>
      </c>
      <c r="BK143" s="90">
        <f>BK144</f>
        <v>0</v>
      </c>
    </row>
    <row r="144" spans="2:65" s="1" customFormat="1" ht="16.5" customHeight="1">
      <c r="B144" s="91"/>
      <c r="C144" s="224" t="s">
        <v>224</v>
      </c>
      <c r="D144" s="224" t="s">
        <v>127</v>
      </c>
      <c r="E144" s="225" t="s">
        <v>396</v>
      </c>
      <c r="F144" s="226" t="s">
        <v>397</v>
      </c>
      <c r="G144" s="227" t="s">
        <v>188</v>
      </c>
      <c r="H144" s="228">
        <v>1</v>
      </c>
      <c r="I144" s="92">
        <v>0</v>
      </c>
      <c r="J144" s="272">
        <f>ROUND(I144*H144,2)</f>
        <v>0</v>
      </c>
      <c r="K144" s="226" t="s">
        <v>3</v>
      </c>
      <c r="L144" s="27"/>
      <c r="M144" s="93" t="s">
        <v>3</v>
      </c>
      <c r="N144" s="94" t="s">
        <v>41</v>
      </c>
      <c r="O144" s="95">
        <v>0.47799999999999998</v>
      </c>
      <c r="P144" s="95">
        <f>O144*H144</f>
        <v>0.47799999999999998</v>
      </c>
      <c r="Q144" s="95">
        <v>1.6800000000000001E-3</v>
      </c>
      <c r="R144" s="95">
        <f>Q144*H144</f>
        <v>1.6800000000000001E-3</v>
      </c>
      <c r="S144" s="95">
        <v>0</v>
      </c>
      <c r="T144" s="96">
        <f>S144*H144</f>
        <v>0</v>
      </c>
      <c r="AR144" s="97" t="s">
        <v>189</v>
      </c>
      <c r="AT144" s="97" t="s">
        <v>127</v>
      </c>
      <c r="AU144" s="97" t="s">
        <v>80</v>
      </c>
      <c r="AY144" s="16" t="s">
        <v>124</v>
      </c>
      <c r="BE144" s="98">
        <f>IF(N144="základní",J144,0)</f>
        <v>0</v>
      </c>
      <c r="BF144" s="98">
        <f>IF(N144="snížená",J144,0)</f>
        <v>0</v>
      </c>
      <c r="BG144" s="98">
        <f>IF(N144="zákl. přenesená",J144,0)</f>
        <v>0</v>
      </c>
      <c r="BH144" s="98">
        <f>IF(N144="sníž. přenesená",J144,0)</f>
        <v>0</v>
      </c>
      <c r="BI144" s="98">
        <f>IF(N144="nulová",J144,0)</f>
        <v>0</v>
      </c>
      <c r="BJ144" s="16" t="s">
        <v>78</v>
      </c>
      <c r="BK144" s="98">
        <f>ROUND(I144*H144,2)</f>
        <v>0</v>
      </c>
      <c r="BL144" s="16" t="s">
        <v>189</v>
      </c>
      <c r="BM144" s="97" t="s">
        <v>398</v>
      </c>
    </row>
    <row r="145" spans="2:65" s="11" customFormat="1" ht="22.9" customHeight="1">
      <c r="B145" s="84"/>
      <c r="D145" s="85" t="s">
        <v>69</v>
      </c>
      <c r="E145" s="223" t="s">
        <v>399</v>
      </c>
      <c r="F145" s="223" t="s">
        <v>400</v>
      </c>
      <c r="I145" s="257"/>
      <c r="J145" s="271">
        <f>BK145</f>
        <v>0</v>
      </c>
      <c r="L145" s="84"/>
      <c r="M145" s="86"/>
      <c r="P145" s="87">
        <f>P146</f>
        <v>0.52900000000000003</v>
      </c>
      <c r="R145" s="87">
        <f>R146</f>
        <v>7.5000000000000002E-4</v>
      </c>
      <c r="T145" s="88">
        <f>T146</f>
        <v>0</v>
      </c>
      <c r="AR145" s="85" t="s">
        <v>80</v>
      </c>
      <c r="AT145" s="89" t="s">
        <v>69</v>
      </c>
      <c r="AU145" s="89" t="s">
        <v>78</v>
      </c>
      <c r="AY145" s="85" t="s">
        <v>124</v>
      </c>
      <c r="BK145" s="90">
        <f>BK146</f>
        <v>0</v>
      </c>
    </row>
    <row r="146" spans="2:65" s="1" customFormat="1" ht="16.5" customHeight="1">
      <c r="B146" s="91"/>
      <c r="C146" s="224" t="s">
        <v>229</v>
      </c>
      <c r="D146" s="224" t="s">
        <v>127</v>
      </c>
      <c r="E146" s="225" t="s">
        <v>401</v>
      </c>
      <c r="F146" s="226" t="s">
        <v>402</v>
      </c>
      <c r="G146" s="227" t="s">
        <v>188</v>
      </c>
      <c r="H146" s="228">
        <v>1</v>
      </c>
      <c r="I146" s="92">
        <v>0</v>
      </c>
      <c r="J146" s="272">
        <f>ROUND(I146*H146,2)</f>
        <v>0</v>
      </c>
      <c r="K146" s="226" t="s">
        <v>3</v>
      </c>
      <c r="L146" s="27"/>
      <c r="M146" s="93" t="s">
        <v>3</v>
      </c>
      <c r="N146" s="94" t="s">
        <v>41</v>
      </c>
      <c r="O146" s="95">
        <v>0.52900000000000003</v>
      </c>
      <c r="P146" s="95">
        <f>O146*H146</f>
        <v>0.52900000000000003</v>
      </c>
      <c r="Q146" s="95">
        <v>7.5000000000000002E-4</v>
      </c>
      <c r="R146" s="95">
        <f>Q146*H146</f>
        <v>7.5000000000000002E-4</v>
      </c>
      <c r="S146" s="95">
        <v>0</v>
      </c>
      <c r="T146" s="96">
        <f>S146*H146</f>
        <v>0</v>
      </c>
      <c r="AR146" s="97" t="s">
        <v>189</v>
      </c>
      <c r="AT146" s="97" t="s">
        <v>127</v>
      </c>
      <c r="AU146" s="97" t="s">
        <v>80</v>
      </c>
      <c r="AY146" s="16" t="s">
        <v>124</v>
      </c>
      <c r="BE146" s="98">
        <f>IF(N146="základní",J146,0)</f>
        <v>0</v>
      </c>
      <c r="BF146" s="98">
        <f>IF(N146="snížená",J146,0)</f>
        <v>0</v>
      </c>
      <c r="BG146" s="98">
        <f>IF(N146="zákl. přenesená",J146,0)</f>
        <v>0</v>
      </c>
      <c r="BH146" s="98">
        <f>IF(N146="sníž. přenesená",J146,0)</f>
        <v>0</v>
      </c>
      <c r="BI146" s="98">
        <f>IF(N146="nulová",J146,0)</f>
        <v>0</v>
      </c>
      <c r="BJ146" s="16" t="s">
        <v>78</v>
      </c>
      <c r="BK146" s="98">
        <f>ROUND(I146*H146,2)</f>
        <v>0</v>
      </c>
      <c r="BL146" s="16" t="s">
        <v>189</v>
      </c>
      <c r="BM146" s="97" t="s">
        <v>403</v>
      </c>
    </row>
    <row r="147" spans="2:65" s="11" customFormat="1" ht="22.9" customHeight="1">
      <c r="B147" s="84"/>
      <c r="D147" s="85" t="s">
        <v>69</v>
      </c>
      <c r="E147" s="223" t="s">
        <v>183</v>
      </c>
      <c r="F147" s="223" t="s">
        <v>184</v>
      </c>
      <c r="I147" s="257"/>
      <c r="J147" s="271">
        <f>BK147</f>
        <v>0</v>
      </c>
      <c r="L147" s="84"/>
      <c r="M147" s="86"/>
      <c r="P147" s="87">
        <f>SUM(P148:P192)</f>
        <v>10.786470000000001</v>
      </c>
      <c r="R147" s="87">
        <f>SUM(R148:R192)</f>
        <v>0.10481999999999997</v>
      </c>
      <c r="T147" s="88">
        <f>SUM(T148:T192)</f>
        <v>0.12927</v>
      </c>
      <c r="AR147" s="85" t="s">
        <v>80</v>
      </c>
      <c r="AT147" s="89" t="s">
        <v>69</v>
      </c>
      <c r="AU147" s="89" t="s">
        <v>78</v>
      </c>
      <c r="AY147" s="85" t="s">
        <v>124</v>
      </c>
      <c r="BK147" s="90">
        <f>SUM(BK148:BK192)</f>
        <v>0</v>
      </c>
    </row>
    <row r="148" spans="2:65" s="1" customFormat="1" ht="16.5" customHeight="1">
      <c r="B148" s="91"/>
      <c r="C148" s="224" t="s">
        <v>233</v>
      </c>
      <c r="D148" s="224" t="s">
        <v>127</v>
      </c>
      <c r="E148" s="225" t="s">
        <v>404</v>
      </c>
      <c r="F148" s="226" t="s">
        <v>405</v>
      </c>
      <c r="G148" s="227" t="s">
        <v>188</v>
      </c>
      <c r="H148" s="228">
        <v>2</v>
      </c>
      <c r="I148" s="92">
        <v>0</v>
      </c>
      <c r="J148" s="272">
        <f>ROUND(I148*H148,2)</f>
        <v>0</v>
      </c>
      <c r="K148" s="226" t="s">
        <v>131</v>
      </c>
      <c r="L148" s="27"/>
      <c r="M148" s="93" t="s">
        <v>3</v>
      </c>
      <c r="N148" s="94" t="s">
        <v>41</v>
      </c>
      <c r="O148" s="95">
        <v>0.46500000000000002</v>
      </c>
      <c r="P148" s="95">
        <f>O148*H148</f>
        <v>0.93</v>
      </c>
      <c r="Q148" s="95">
        <v>0</v>
      </c>
      <c r="R148" s="95">
        <f>Q148*H148</f>
        <v>0</v>
      </c>
      <c r="S148" s="95">
        <v>3.4200000000000001E-2</v>
      </c>
      <c r="T148" s="96">
        <f>S148*H148</f>
        <v>6.8400000000000002E-2</v>
      </c>
      <c r="AR148" s="97" t="s">
        <v>189</v>
      </c>
      <c r="AT148" s="97" t="s">
        <v>127</v>
      </c>
      <c r="AU148" s="97" t="s">
        <v>80</v>
      </c>
      <c r="AY148" s="16" t="s">
        <v>124</v>
      </c>
      <c r="BE148" s="98">
        <f>IF(N148="základní",J148,0)</f>
        <v>0</v>
      </c>
      <c r="BF148" s="98">
        <f>IF(N148="snížená",J148,0)</f>
        <v>0</v>
      </c>
      <c r="BG148" s="98">
        <f>IF(N148="zákl. přenesená",J148,0)</f>
        <v>0</v>
      </c>
      <c r="BH148" s="98">
        <f>IF(N148="sníž. přenesená",J148,0)</f>
        <v>0</v>
      </c>
      <c r="BI148" s="98">
        <f>IF(N148="nulová",J148,0)</f>
        <v>0</v>
      </c>
      <c r="BJ148" s="16" t="s">
        <v>78</v>
      </c>
      <c r="BK148" s="98">
        <f>ROUND(I148*H148,2)</f>
        <v>0</v>
      </c>
      <c r="BL148" s="16" t="s">
        <v>189</v>
      </c>
      <c r="BM148" s="97" t="s">
        <v>406</v>
      </c>
    </row>
    <row r="149" spans="2:65" s="1" customFormat="1">
      <c r="B149" s="27"/>
      <c r="D149" s="229" t="s">
        <v>134</v>
      </c>
      <c r="F149" s="230" t="s">
        <v>407</v>
      </c>
      <c r="I149" s="244"/>
      <c r="L149" s="27"/>
      <c r="M149" s="99"/>
      <c r="T149" s="45"/>
      <c r="AT149" s="16" t="s">
        <v>134</v>
      </c>
      <c r="AU149" s="16" t="s">
        <v>80</v>
      </c>
    </row>
    <row r="150" spans="2:65" s="1" customFormat="1" ht="21.75" customHeight="1">
      <c r="B150" s="91"/>
      <c r="C150" s="224" t="s">
        <v>238</v>
      </c>
      <c r="D150" s="224" t="s">
        <v>127</v>
      </c>
      <c r="E150" s="225" t="s">
        <v>408</v>
      </c>
      <c r="F150" s="226" t="s">
        <v>409</v>
      </c>
      <c r="G150" s="227" t="s">
        <v>188</v>
      </c>
      <c r="H150" s="228">
        <v>1</v>
      </c>
      <c r="I150" s="92">
        <v>0</v>
      </c>
      <c r="J150" s="272">
        <f>ROUND(I150*H150,2)</f>
        <v>0</v>
      </c>
      <c r="K150" s="226" t="s">
        <v>131</v>
      </c>
      <c r="L150" s="27"/>
      <c r="M150" s="93" t="s">
        <v>3</v>
      </c>
      <c r="N150" s="94" t="s">
        <v>41</v>
      </c>
      <c r="O150" s="95">
        <v>0.95</v>
      </c>
      <c r="P150" s="95">
        <f>O150*H150</f>
        <v>0.95</v>
      </c>
      <c r="Q150" s="95">
        <v>1.5259999999999999E-2</v>
      </c>
      <c r="R150" s="95">
        <f>Q150*H150</f>
        <v>1.5259999999999999E-2</v>
      </c>
      <c r="S150" s="95">
        <v>0</v>
      </c>
      <c r="T150" s="96">
        <f>S150*H150</f>
        <v>0</v>
      </c>
      <c r="AR150" s="97" t="s">
        <v>189</v>
      </c>
      <c r="AT150" s="97" t="s">
        <v>127</v>
      </c>
      <c r="AU150" s="97" t="s">
        <v>80</v>
      </c>
      <c r="AY150" s="16" t="s">
        <v>124</v>
      </c>
      <c r="BE150" s="98">
        <f>IF(N150="základní",J150,0)</f>
        <v>0</v>
      </c>
      <c r="BF150" s="98">
        <f>IF(N150="snížená",J150,0)</f>
        <v>0</v>
      </c>
      <c r="BG150" s="98">
        <f>IF(N150="zákl. přenesená",J150,0)</f>
        <v>0</v>
      </c>
      <c r="BH150" s="98">
        <f>IF(N150="sníž. přenesená",J150,0)</f>
        <v>0</v>
      </c>
      <c r="BI150" s="98">
        <f>IF(N150="nulová",J150,0)</f>
        <v>0</v>
      </c>
      <c r="BJ150" s="16" t="s">
        <v>78</v>
      </c>
      <c r="BK150" s="98">
        <f>ROUND(I150*H150,2)</f>
        <v>0</v>
      </c>
      <c r="BL150" s="16" t="s">
        <v>189</v>
      </c>
      <c r="BM150" s="97" t="s">
        <v>410</v>
      </c>
    </row>
    <row r="151" spans="2:65" s="1" customFormat="1">
      <c r="B151" s="27"/>
      <c r="D151" s="229" t="s">
        <v>134</v>
      </c>
      <c r="F151" s="230" t="s">
        <v>411</v>
      </c>
      <c r="I151" s="244"/>
      <c r="L151" s="27"/>
      <c r="M151" s="99"/>
      <c r="T151" s="45"/>
      <c r="AT151" s="16" t="s">
        <v>134</v>
      </c>
      <c r="AU151" s="16" t="s">
        <v>80</v>
      </c>
    </row>
    <row r="152" spans="2:65" s="1" customFormat="1" ht="16.5" customHeight="1">
      <c r="B152" s="91"/>
      <c r="C152" s="224" t="s">
        <v>8</v>
      </c>
      <c r="D152" s="224" t="s">
        <v>127</v>
      </c>
      <c r="E152" s="225" t="s">
        <v>412</v>
      </c>
      <c r="F152" s="226" t="s">
        <v>413</v>
      </c>
      <c r="G152" s="227" t="s">
        <v>188</v>
      </c>
      <c r="H152" s="228">
        <v>1</v>
      </c>
      <c r="I152" s="92">
        <v>0</v>
      </c>
      <c r="J152" s="272">
        <f>ROUND(I152*H152,2)</f>
        <v>0</v>
      </c>
      <c r="K152" s="226" t="s">
        <v>131</v>
      </c>
      <c r="L152" s="27"/>
      <c r="M152" s="93" t="s">
        <v>3</v>
      </c>
      <c r="N152" s="94" t="s">
        <v>41</v>
      </c>
      <c r="O152" s="95">
        <v>1.4</v>
      </c>
      <c r="P152" s="95">
        <f>O152*H152</f>
        <v>1.4</v>
      </c>
      <c r="Q152" s="95">
        <v>4.1029999999999997E-2</v>
      </c>
      <c r="R152" s="95">
        <f>Q152*H152</f>
        <v>4.1029999999999997E-2</v>
      </c>
      <c r="S152" s="95">
        <v>0</v>
      </c>
      <c r="T152" s="96">
        <f>S152*H152</f>
        <v>0</v>
      </c>
      <c r="AR152" s="97" t="s">
        <v>189</v>
      </c>
      <c r="AT152" s="97" t="s">
        <v>127</v>
      </c>
      <c r="AU152" s="97" t="s">
        <v>80</v>
      </c>
      <c r="AY152" s="16" t="s">
        <v>124</v>
      </c>
      <c r="BE152" s="98">
        <f>IF(N152="základní",J152,0)</f>
        <v>0</v>
      </c>
      <c r="BF152" s="98">
        <f>IF(N152="snížená",J152,0)</f>
        <v>0</v>
      </c>
      <c r="BG152" s="98">
        <f>IF(N152="zákl. přenesená",J152,0)</f>
        <v>0</v>
      </c>
      <c r="BH152" s="98">
        <f>IF(N152="sníž. přenesená",J152,0)</f>
        <v>0</v>
      </c>
      <c r="BI152" s="98">
        <f>IF(N152="nulová",J152,0)</f>
        <v>0</v>
      </c>
      <c r="BJ152" s="16" t="s">
        <v>78</v>
      </c>
      <c r="BK152" s="98">
        <f>ROUND(I152*H152,2)</f>
        <v>0</v>
      </c>
      <c r="BL152" s="16" t="s">
        <v>189</v>
      </c>
      <c r="BM152" s="97" t="s">
        <v>414</v>
      </c>
    </row>
    <row r="153" spans="2:65" s="1" customFormat="1">
      <c r="B153" s="27"/>
      <c r="D153" s="229" t="s">
        <v>134</v>
      </c>
      <c r="F153" s="230" t="s">
        <v>415</v>
      </c>
      <c r="I153" s="244"/>
      <c r="L153" s="27"/>
      <c r="M153" s="99"/>
      <c r="T153" s="45"/>
      <c r="AT153" s="16" t="s">
        <v>134</v>
      </c>
      <c r="AU153" s="16" t="s">
        <v>80</v>
      </c>
    </row>
    <row r="154" spans="2:65" s="1" customFormat="1" ht="16.5" customHeight="1">
      <c r="B154" s="91"/>
      <c r="C154" s="224" t="s">
        <v>248</v>
      </c>
      <c r="D154" s="224" t="s">
        <v>127</v>
      </c>
      <c r="E154" s="225" t="s">
        <v>416</v>
      </c>
      <c r="F154" s="226" t="s">
        <v>417</v>
      </c>
      <c r="G154" s="227" t="s">
        <v>188</v>
      </c>
      <c r="H154" s="228">
        <v>1</v>
      </c>
      <c r="I154" s="92">
        <v>0</v>
      </c>
      <c r="J154" s="272">
        <f>ROUND(I154*H154,2)</f>
        <v>0</v>
      </c>
      <c r="K154" s="226" t="s">
        <v>131</v>
      </c>
      <c r="L154" s="27"/>
      <c r="M154" s="93" t="s">
        <v>3</v>
      </c>
      <c r="N154" s="94" t="s">
        <v>41</v>
      </c>
      <c r="O154" s="95">
        <v>0.85799999999999998</v>
      </c>
      <c r="P154" s="95">
        <f>O154*H154</f>
        <v>0.85799999999999998</v>
      </c>
      <c r="Q154" s="95">
        <v>0</v>
      </c>
      <c r="R154" s="95">
        <f>Q154*H154</f>
        <v>0</v>
      </c>
      <c r="S154" s="95">
        <v>3.9E-2</v>
      </c>
      <c r="T154" s="96">
        <f>S154*H154</f>
        <v>3.9E-2</v>
      </c>
      <c r="AR154" s="97" t="s">
        <v>189</v>
      </c>
      <c r="AT154" s="97" t="s">
        <v>127</v>
      </c>
      <c r="AU154" s="97" t="s">
        <v>80</v>
      </c>
      <c r="AY154" s="16" t="s">
        <v>124</v>
      </c>
      <c r="BE154" s="98">
        <f>IF(N154="základní",J154,0)</f>
        <v>0</v>
      </c>
      <c r="BF154" s="98">
        <f>IF(N154="snížená",J154,0)</f>
        <v>0</v>
      </c>
      <c r="BG154" s="98">
        <f>IF(N154="zákl. přenesená",J154,0)</f>
        <v>0</v>
      </c>
      <c r="BH154" s="98">
        <f>IF(N154="sníž. přenesená",J154,0)</f>
        <v>0</v>
      </c>
      <c r="BI154" s="98">
        <f>IF(N154="nulová",J154,0)</f>
        <v>0</v>
      </c>
      <c r="BJ154" s="16" t="s">
        <v>78</v>
      </c>
      <c r="BK154" s="98">
        <f>ROUND(I154*H154,2)</f>
        <v>0</v>
      </c>
      <c r="BL154" s="16" t="s">
        <v>189</v>
      </c>
      <c r="BM154" s="97" t="s">
        <v>418</v>
      </c>
    </row>
    <row r="155" spans="2:65" s="1" customFormat="1">
      <c r="B155" s="27"/>
      <c r="D155" s="229" t="s">
        <v>134</v>
      </c>
      <c r="F155" s="230" t="s">
        <v>419</v>
      </c>
      <c r="I155" s="244"/>
      <c r="L155" s="27"/>
      <c r="M155" s="99"/>
      <c r="T155" s="45"/>
      <c r="AT155" s="16" t="s">
        <v>134</v>
      </c>
      <c r="AU155" s="16" t="s">
        <v>80</v>
      </c>
    </row>
    <row r="156" spans="2:65" s="1" customFormat="1" ht="16.5" customHeight="1">
      <c r="B156" s="91"/>
      <c r="C156" s="224" t="s">
        <v>253</v>
      </c>
      <c r="D156" s="224" t="s">
        <v>127</v>
      </c>
      <c r="E156" s="225" t="s">
        <v>186</v>
      </c>
      <c r="F156" s="226" t="s">
        <v>187</v>
      </c>
      <c r="G156" s="227" t="s">
        <v>188</v>
      </c>
      <c r="H156" s="228">
        <v>1</v>
      </c>
      <c r="I156" s="92">
        <v>0</v>
      </c>
      <c r="J156" s="272">
        <f>ROUND(I156*H156,2)</f>
        <v>0</v>
      </c>
      <c r="K156" s="226" t="s">
        <v>131</v>
      </c>
      <c r="L156" s="27"/>
      <c r="M156" s="93" t="s">
        <v>3</v>
      </c>
      <c r="N156" s="94" t="s">
        <v>41</v>
      </c>
      <c r="O156" s="95">
        <v>0.36199999999999999</v>
      </c>
      <c r="P156" s="95">
        <f>O156*H156</f>
        <v>0.36199999999999999</v>
      </c>
      <c r="Q156" s="95">
        <v>0</v>
      </c>
      <c r="R156" s="95">
        <f>Q156*H156</f>
        <v>0</v>
      </c>
      <c r="S156" s="95">
        <v>1.9460000000000002E-2</v>
      </c>
      <c r="T156" s="96">
        <f>S156*H156</f>
        <v>1.9460000000000002E-2</v>
      </c>
      <c r="AR156" s="97" t="s">
        <v>189</v>
      </c>
      <c r="AT156" s="97" t="s">
        <v>127</v>
      </c>
      <c r="AU156" s="97" t="s">
        <v>80</v>
      </c>
      <c r="AY156" s="16" t="s">
        <v>124</v>
      </c>
      <c r="BE156" s="98">
        <f>IF(N156="základní",J156,0)</f>
        <v>0</v>
      </c>
      <c r="BF156" s="98">
        <f>IF(N156="snížená",J156,0)</f>
        <v>0</v>
      </c>
      <c r="BG156" s="98">
        <f>IF(N156="zákl. přenesená",J156,0)</f>
        <v>0</v>
      </c>
      <c r="BH156" s="98">
        <f>IF(N156="sníž. přenesená",J156,0)</f>
        <v>0</v>
      </c>
      <c r="BI156" s="98">
        <f>IF(N156="nulová",J156,0)</f>
        <v>0</v>
      </c>
      <c r="BJ156" s="16" t="s">
        <v>78</v>
      </c>
      <c r="BK156" s="98">
        <f>ROUND(I156*H156,2)</f>
        <v>0</v>
      </c>
      <c r="BL156" s="16" t="s">
        <v>189</v>
      </c>
      <c r="BM156" s="97" t="s">
        <v>420</v>
      </c>
    </row>
    <row r="157" spans="2:65" s="1" customFormat="1">
      <c r="B157" s="27"/>
      <c r="D157" s="229" t="s">
        <v>134</v>
      </c>
      <c r="F157" s="230" t="s">
        <v>191</v>
      </c>
      <c r="I157" s="244"/>
      <c r="L157" s="27"/>
      <c r="M157" s="99"/>
      <c r="T157" s="45"/>
      <c r="AT157" s="16" t="s">
        <v>134</v>
      </c>
      <c r="AU157" s="16" t="s">
        <v>80</v>
      </c>
    </row>
    <row r="158" spans="2:65" s="1" customFormat="1" ht="24.2" customHeight="1">
      <c r="B158" s="91"/>
      <c r="C158" s="224" t="s">
        <v>258</v>
      </c>
      <c r="D158" s="224" t="s">
        <v>127</v>
      </c>
      <c r="E158" s="225" t="s">
        <v>421</v>
      </c>
      <c r="F158" s="226" t="s">
        <v>422</v>
      </c>
      <c r="G158" s="227" t="s">
        <v>188</v>
      </c>
      <c r="H158" s="228">
        <v>1</v>
      </c>
      <c r="I158" s="92">
        <v>0</v>
      </c>
      <c r="J158" s="272">
        <f>ROUND(I158*H158,2)</f>
        <v>0</v>
      </c>
      <c r="K158" s="226" t="s">
        <v>131</v>
      </c>
      <c r="L158" s="27"/>
      <c r="M158" s="93" t="s">
        <v>3</v>
      </c>
      <c r="N158" s="94" t="s">
        <v>41</v>
      </c>
      <c r="O158" s="95">
        <v>1.1000000000000001</v>
      </c>
      <c r="P158" s="95">
        <f>O158*H158</f>
        <v>1.1000000000000001</v>
      </c>
      <c r="Q158" s="95">
        <v>1.9709999999999998E-2</v>
      </c>
      <c r="R158" s="95">
        <f>Q158*H158</f>
        <v>1.9709999999999998E-2</v>
      </c>
      <c r="S158" s="95">
        <v>0</v>
      </c>
      <c r="T158" s="96">
        <f>S158*H158</f>
        <v>0</v>
      </c>
      <c r="AR158" s="97" t="s">
        <v>189</v>
      </c>
      <c r="AT158" s="97" t="s">
        <v>127</v>
      </c>
      <c r="AU158" s="97" t="s">
        <v>80</v>
      </c>
      <c r="AY158" s="16" t="s">
        <v>124</v>
      </c>
      <c r="BE158" s="98">
        <f>IF(N158="základní",J158,0)</f>
        <v>0</v>
      </c>
      <c r="BF158" s="98">
        <f>IF(N158="snížená",J158,0)</f>
        <v>0</v>
      </c>
      <c r="BG158" s="98">
        <f>IF(N158="zákl. přenesená",J158,0)</f>
        <v>0</v>
      </c>
      <c r="BH158" s="98">
        <f>IF(N158="sníž. přenesená",J158,0)</f>
        <v>0</v>
      </c>
      <c r="BI158" s="98">
        <f>IF(N158="nulová",J158,0)</f>
        <v>0</v>
      </c>
      <c r="BJ158" s="16" t="s">
        <v>78</v>
      </c>
      <c r="BK158" s="98">
        <f>ROUND(I158*H158,2)</f>
        <v>0</v>
      </c>
      <c r="BL158" s="16" t="s">
        <v>189</v>
      </c>
      <c r="BM158" s="97" t="s">
        <v>423</v>
      </c>
    </row>
    <row r="159" spans="2:65" s="1" customFormat="1">
      <c r="B159" s="27"/>
      <c r="D159" s="229" t="s">
        <v>134</v>
      </c>
      <c r="F159" s="230" t="s">
        <v>424</v>
      </c>
      <c r="I159" s="244"/>
      <c r="L159" s="27"/>
      <c r="M159" s="99"/>
      <c r="T159" s="45"/>
      <c r="AT159" s="16" t="s">
        <v>134</v>
      </c>
      <c r="AU159" s="16" t="s">
        <v>80</v>
      </c>
    </row>
    <row r="160" spans="2:65" s="1" customFormat="1" ht="24.2" customHeight="1">
      <c r="B160" s="91"/>
      <c r="C160" s="224" t="s">
        <v>263</v>
      </c>
      <c r="D160" s="224" t="s">
        <v>127</v>
      </c>
      <c r="E160" s="225" t="s">
        <v>425</v>
      </c>
      <c r="F160" s="226" t="s">
        <v>426</v>
      </c>
      <c r="G160" s="227" t="s">
        <v>188</v>
      </c>
      <c r="H160" s="228">
        <v>1</v>
      </c>
      <c r="I160" s="92">
        <v>0</v>
      </c>
      <c r="J160" s="272">
        <f>ROUND(I160*H160,2)</f>
        <v>0</v>
      </c>
      <c r="K160" s="226" t="s">
        <v>131</v>
      </c>
      <c r="L160" s="27"/>
      <c r="M160" s="93" t="s">
        <v>3</v>
      </c>
      <c r="N160" s="94" t="s">
        <v>41</v>
      </c>
      <c r="O160" s="95">
        <v>1.1000000000000001</v>
      </c>
      <c r="P160" s="95">
        <f>O160*H160</f>
        <v>1.1000000000000001</v>
      </c>
      <c r="Q160" s="95">
        <v>9.9600000000000001E-3</v>
      </c>
      <c r="R160" s="95">
        <f>Q160*H160</f>
        <v>9.9600000000000001E-3</v>
      </c>
      <c r="S160" s="95">
        <v>0</v>
      </c>
      <c r="T160" s="96">
        <f>S160*H160</f>
        <v>0</v>
      </c>
      <c r="AR160" s="97" t="s">
        <v>189</v>
      </c>
      <c r="AT160" s="97" t="s">
        <v>127</v>
      </c>
      <c r="AU160" s="97" t="s">
        <v>80</v>
      </c>
      <c r="AY160" s="16" t="s">
        <v>124</v>
      </c>
      <c r="BE160" s="98">
        <f>IF(N160="základní",J160,0)</f>
        <v>0</v>
      </c>
      <c r="BF160" s="98">
        <f>IF(N160="snížená",J160,0)</f>
        <v>0</v>
      </c>
      <c r="BG160" s="98">
        <f>IF(N160="zákl. přenesená",J160,0)</f>
        <v>0</v>
      </c>
      <c r="BH160" s="98">
        <f>IF(N160="sníž. přenesená",J160,0)</f>
        <v>0</v>
      </c>
      <c r="BI160" s="98">
        <f>IF(N160="nulová",J160,0)</f>
        <v>0</v>
      </c>
      <c r="BJ160" s="16" t="s">
        <v>78</v>
      </c>
      <c r="BK160" s="98">
        <f>ROUND(I160*H160,2)</f>
        <v>0</v>
      </c>
      <c r="BL160" s="16" t="s">
        <v>189</v>
      </c>
      <c r="BM160" s="97" t="s">
        <v>427</v>
      </c>
    </row>
    <row r="161" spans="2:65" s="1" customFormat="1">
      <c r="B161" s="27"/>
      <c r="D161" s="229" t="s">
        <v>134</v>
      </c>
      <c r="F161" s="230" t="s">
        <v>428</v>
      </c>
      <c r="I161" s="244"/>
      <c r="L161" s="27"/>
      <c r="M161" s="99"/>
      <c r="T161" s="45"/>
      <c r="AT161" s="16" t="s">
        <v>134</v>
      </c>
      <c r="AU161" s="16" t="s">
        <v>80</v>
      </c>
    </row>
    <row r="162" spans="2:65" s="1" customFormat="1" ht="16.5" customHeight="1">
      <c r="B162" s="91"/>
      <c r="C162" s="224" t="s">
        <v>268</v>
      </c>
      <c r="D162" s="224" t="s">
        <v>127</v>
      </c>
      <c r="E162" s="225" t="s">
        <v>429</v>
      </c>
      <c r="F162" s="226" t="s">
        <v>430</v>
      </c>
      <c r="G162" s="227" t="s">
        <v>130</v>
      </c>
      <c r="H162" s="228">
        <v>1</v>
      </c>
      <c r="I162" s="92">
        <v>0</v>
      </c>
      <c r="J162" s="272">
        <f>ROUND(I162*H162,2)</f>
        <v>0</v>
      </c>
      <c r="K162" s="226" t="s">
        <v>131</v>
      </c>
      <c r="L162" s="27"/>
      <c r="M162" s="93" t="s">
        <v>3</v>
      </c>
      <c r="N162" s="94" t="s">
        <v>41</v>
      </c>
      <c r="O162" s="95">
        <v>0.33</v>
      </c>
      <c r="P162" s="95">
        <f>O162*H162</f>
        <v>0.33</v>
      </c>
      <c r="Q162" s="95">
        <v>0</v>
      </c>
      <c r="R162" s="95">
        <f>Q162*H162</f>
        <v>0</v>
      </c>
      <c r="S162" s="95">
        <v>0</v>
      </c>
      <c r="T162" s="96">
        <f>S162*H162</f>
        <v>0</v>
      </c>
      <c r="AR162" s="97" t="s">
        <v>189</v>
      </c>
      <c r="AT162" s="97" t="s">
        <v>127</v>
      </c>
      <c r="AU162" s="97" t="s">
        <v>80</v>
      </c>
      <c r="AY162" s="16" t="s">
        <v>124</v>
      </c>
      <c r="BE162" s="98">
        <f>IF(N162="základní",J162,0)</f>
        <v>0</v>
      </c>
      <c r="BF162" s="98">
        <f>IF(N162="snížená",J162,0)</f>
        <v>0</v>
      </c>
      <c r="BG162" s="98">
        <f>IF(N162="zákl. přenesená",J162,0)</f>
        <v>0</v>
      </c>
      <c r="BH162" s="98">
        <f>IF(N162="sníž. přenesená",J162,0)</f>
        <v>0</v>
      </c>
      <c r="BI162" s="98">
        <f>IF(N162="nulová",J162,0)</f>
        <v>0</v>
      </c>
      <c r="BJ162" s="16" t="s">
        <v>78</v>
      </c>
      <c r="BK162" s="98">
        <f>ROUND(I162*H162,2)</f>
        <v>0</v>
      </c>
      <c r="BL162" s="16" t="s">
        <v>189</v>
      </c>
      <c r="BM162" s="97" t="s">
        <v>431</v>
      </c>
    </row>
    <row r="163" spans="2:65" s="1" customFormat="1">
      <c r="B163" s="27"/>
      <c r="D163" s="229" t="s">
        <v>134</v>
      </c>
      <c r="F163" s="230" t="s">
        <v>432</v>
      </c>
      <c r="I163" s="244"/>
      <c r="L163" s="27"/>
      <c r="M163" s="99"/>
      <c r="T163" s="45"/>
      <c r="AT163" s="16" t="s">
        <v>134</v>
      </c>
      <c r="AU163" s="16" t="s">
        <v>80</v>
      </c>
    </row>
    <row r="164" spans="2:65" s="1" customFormat="1" ht="16.5" customHeight="1">
      <c r="B164" s="91"/>
      <c r="C164" s="231" t="s">
        <v>272</v>
      </c>
      <c r="D164" s="231" t="s">
        <v>136</v>
      </c>
      <c r="E164" s="232" t="s">
        <v>433</v>
      </c>
      <c r="F164" s="233" t="s">
        <v>434</v>
      </c>
      <c r="G164" s="234" t="s">
        <v>130</v>
      </c>
      <c r="H164" s="235">
        <v>1</v>
      </c>
      <c r="I164" s="100">
        <v>0</v>
      </c>
      <c r="J164" s="273">
        <f>ROUND(I164*H164,2)</f>
        <v>0</v>
      </c>
      <c r="K164" s="233" t="s">
        <v>131</v>
      </c>
      <c r="L164" s="101"/>
      <c r="M164" s="102" t="s">
        <v>3</v>
      </c>
      <c r="N164" s="103" t="s">
        <v>41</v>
      </c>
      <c r="O164" s="95">
        <v>0</v>
      </c>
      <c r="P164" s="95">
        <f>O164*H164</f>
        <v>0</v>
      </c>
      <c r="Q164" s="95">
        <v>5.0000000000000001E-4</v>
      </c>
      <c r="R164" s="95">
        <f>Q164*H164</f>
        <v>5.0000000000000001E-4</v>
      </c>
      <c r="S164" s="95">
        <v>0</v>
      </c>
      <c r="T164" s="96">
        <f>S164*H164</f>
        <v>0</v>
      </c>
      <c r="AR164" s="97" t="s">
        <v>216</v>
      </c>
      <c r="AT164" s="97" t="s">
        <v>136</v>
      </c>
      <c r="AU164" s="97" t="s">
        <v>80</v>
      </c>
      <c r="AY164" s="16" t="s">
        <v>124</v>
      </c>
      <c r="BE164" s="98">
        <f>IF(N164="základní",J164,0)</f>
        <v>0</v>
      </c>
      <c r="BF164" s="98">
        <f>IF(N164="snížená",J164,0)</f>
        <v>0</v>
      </c>
      <c r="BG164" s="98">
        <f>IF(N164="zákl. přenesená",J164,0)</f>
        <v>0</v>
      </c>
      <c r="BH164" s="98">
        <f>IF(N164="sníž. přenesená",J164,0)</f>
        <v>0</v>
      </c>
      <c r="BI164" s="98">
        <f>IF(N164="nulová",J164,0)</f>
        <v>0</v>
      </c>
      <c r="BJ164" s="16" t="s">
        <v>78</v>
      </c>
      <c r="BK164" s="98">
        <f>ROUND(I164*H164,2)</f>
        <v>0</v>
      </c>
      <c r="BL164" s="16" t="s">
        <v>189</v>
      </c>
      <c r="BM164" s="97" t="s">
        <v>435</v>
      </c>
    </row>
    <row r="165" spans="2:65" s="1" customFormat="1" ht="16.5" customHeight="1">
      <c r="B165" s="91"/>
      <c r="C165" s="224" t="s">
        <v>279</v>
      </c>
      <c r="D165" s="224" t="s">
        <v>127</v>
      </c>
      <c r="E165" s="225" t="s">
        <v>436</v>
      </c>
      <c r="F165" s="226" t="s">
        <v>437</v>
      </c>
      <c r="G165" s="227" t="s">
        <v>130</v>
      </c>
      <c r="H165" s="228">
        <v>1</v>
      </c>
      <c r="I165" s="92">
        <v>0</v>
      </c>
      <c r="J165" s="272">
        <f>ROUND(I165*H165,2)</f>
        <v>0</v>
      </c>
      <c r="K165" s="226" t="s">
        <v>131</v>
      </c>
      <c r="L165" s="27"/>
      <c r="M165" s="93" t="s">
        <v>3</v>
      </c>
      <c r="N165" s="94" t="s">
        <v>41</v>
      </c>
      <c r="O165" s="95">
        <v>0.33300000000000002</v>
      </c>
      <c r="P165" s="95">
        <f>O165*H165</f>
        <v>0.33300000000000002</v>
      </c>
      <c r="Q165" s="95">
        <v>0</v>
      </c>
      <c r="R165" s="95">
        <f>Q165*H165</f>
        <v>0</v>
      </c>
      <c r="S165" s="95">
        <v>0</v>
      </c>
      <c r="T165" s="96">
        <f>S165*H165</f>
        <v>0</v>
      </c>
      <c r="AR165" s="97" t="s">
        <v>189</v>
      </c>
      <c r="AT165" s="97" t="s">
        <v>127</v>
      </c>
      <c r="AU165" s="97" t="s">
        <v>80</v>
      </c>
      <c r="AY165" s="16" t="s">
        <v>124</v>
      </c>
      <c r="BE165" s="98">
        <f>IF(N165="základní",J165,0)</f>
        <v>0</v>
      </c>
      <c r="BF165" s="98">
        <f>IF(N165="snížená",J165,0)</f>
        <v>0</v>
      </c>
      <c r="BG165" s="98">
        <f>IF(N165="zákl. přenesená",J165,0)</f>
        <v>0</v>
      </c>
      <c r="BH165" s="98">
        <f>IF(N165="sníž. přenesená",J165,0)</f>
        <v>0</v>
      </c>
      <c r="BI165" s="98">
        <f>IF(N165="nulová",J165,0)</f>
        <v>0</v>
      </c>
      <c r="BJ165" s="16" t="s">
        <v>78</v>
      </c>
      <c r="BK165" s="98">
        <f>ROUND(I165*H165,2)</f>
        <v>0</v>
      </c>
      <c r="BL165" s="16" t="s">
        <v>189</v>
      </c>
      <c r="BM165" s="97" t="s">
        <v>438</v>
      </c>
    </row>
    <row r="166" spans="2:65" s="1" customFormat="1">
      <c r="B166" s="27"/>
      <c r="D166" s="229" t="s">
        <v>134</v>
      </c>
      <c r="F166" s="230" t="s">
        <v>439</v>
      </c>
      <c r="I166" s="244"/>
      <c r="L166" s="27"/>
      <c r="M166" s="99"/>
      <c r="T166" s="45"/>
      <c r="AT166" s="16" t="s">
        <v>134</v>
      </c>
      <c r="AU166" s="16" t="s">
        <v>80</v>
      </c>
    </row>
    <row r="167" spans="2:65" s="1" customFormat="1" ht="16.5" customHeight="1">
      <c r="B167" s="91"/>
      <c r="C167" s="231" t="s">
        <v>285</v>
      </c>
      <c r="D167" s="231" t="s">
        <v>136</v>
      </c>
      <c r="E167" s="232" t="s">
        <v>440</v>
      </c>
      <c r="F167" s="233" t="s">
        <v>441</v>
      </c>
      <c r="G167" s="234" t="s">
        <v>130</v>
      </c>
      <c r="H167" s="235">
        <v>1</v>
      </c>
      <c r="I167" s="100">
        <v>0</v>
      </c>
      <c r="J167" s="273">
        <f>ROUND(I167*H167,2)</f>
        <v>0</v>
      </c>
      <c r="K167" s="233" t="s">
        <v>131</v>
      </c>
      <c r="L167" s="101"/>
      <c r="M167" s="102" t="s">
        <v>3</v>
      </c>
      <c r="N167" s="103" t="s">
        <v>41</v>
      </c>
      <c r="O167" s="95">
        <v>0</v>
      </c>
      <c r="P167" s="95">
        <f>O167*H167</f>
        <v>0</v>
      </c>
      <c r="Q167" s="95">
        <v>5.0000000000000001E-4</v>
      </c>
      <c r="R167" s="95">
        <f>Q167*H167</f>
        <v>5.0000000000000001E-4</v>
      </c>
      <c r="S167" s="95">
        <v>0</v>
      </c>
      <c r="T167" s="96">
        <f>S167*H167</f>
        <v>0</v>
      </c>
      <c r="AR167" s="97" t="s">
        <v>216</v>
      </c>
      <c r="AT167" s="97" t="s">
        <v>136</v>
      </c>
      <c r="AU167" s="97" t="s">
        <v>80</v>
      </c>
      <c r="AY167" s="16" t="s">
        <v>124</v>
      </c>
      <c r="BE167" s="98">
        <f>IF(N167="základní",J167,0)</f>
        <v>0</v>
      </c>
      <c r="BF167" s="98">
        <f>IF(N167="snížená",J167,0)</f>
        <v>0</v>
      </c>
      <c r="BG167" s="98">
        <f>IF(N167="zákl. přenesená",J167,0)</f>
        <v>0</v>
      </c>
      <c r="BH167" s="98">
        <f>IF(N167="sníž. přenesená",J167,0)</f>
        <v>0</v>
      </c>
      <c r="BI167" s="98">
        <f>IF(N167="nulová",J167,0)</f>
        <v>0</v>
      </c>
      <c r="BJ167" s="16" t="s">
        <v>78</v>
      </c>
      <c r="BK167" s="98">
        <f>ROUND(I167*H167,2)</f>
        <v>0</v>
      </c>
      <c r="BL167" s="16" t="s">
        <v>189</v>
      </c>
      <c r="BM167" s="97" t="s">
        <v>442</v>
      </c>
    </row>
    <row r="168" spans="2:65" s="1" customFormat="1" ht="16.5" customHeight="1">
      <c r="B168" s="91"/>
      <c r="C168" s="224" t="s">
        <v>289</v>
      </c>
      <c r="D168" s="224" t="s">
        <v>127</v>
      </c>
      <c r="E168" s="225" t="s">
        <v>443</v>
      </c>
      <c r="F168" s="226" t="s">
        <v>444</v>
      </c>
      <c r="G168" s="227" t="s">
        <v>130</v>
      </c>
      <c r="H168" s="228">
        <v>1</v>
      </c>
      <c r="I168" s="92">
        <v>0</v>
      </c>
      <c r="J168" s="272">
        <f>ROUND(I168*H168,2)</f>
        <v>0</v>
      </c>
      <c r="K168" s="226" t="s">
        <v>131</v>
      </c>
      <c r="L168" s="27"/>
      <c r="M168" s="93" t="s">
        <v>3</v>
      </c>
      <c r="N168" s="94" t="s">
        <v>41</v>
      </c>
      <c r="O168" s="95">
        <v>0.33600000000000002</v>
      </c>
      <c r="P168" s="95">
        <f>O168*H168</f>
        <v>0.33600000000000002</v>
      </c>
      <c r="Q168" s="95">
        <v>0</v>
      </c>
      <c r="R168" s="95">
        <f>Q168*H168</f>
        <v>0</v>
      </c>
      <c r="S168" s="95">
        <v>0</v>
      </c>
      <c r="T168" s="96">
        <f>S168*H168</f>
        <v>0</v>
      </c>
      <c r="AR168" s="97" t="s">
        <v>189</v>
      </c>
      <c r="AT168" s="97" t="s">
        <v>127</v>
      </c>
      <c r="AU168" s="97" t="s">
        <v>80</v>
      </c>
      <c r="AY168" s="16" t="s">
        <v>124</v>
      </c>
      <c r="BE168" s="98">
        <f>IF(N168="základní",J168,0)</f>
        <v>0</v>
      </c>
      <c r="BF168" s="98">
        <f>IF(N168="snížená",J168,0)</f>
        <v>0</v>
      </c>
      <c r="BG168" s="98">
        <f>IF(N168="zákl. přenesená",J168,0)</f>
        <v>0</v>
      </c>
      <c r="BH168" s="98">
        <f>IF(N168="sníž. přenesená",J168,0)</f>
        <v>0</v>
      </c>
      <c r="BI168" s="98">
        <f>IF(N168="nulová",J168,0)</f>
        <v>0</v>
      </c>
      <c r="BJ168" s="16" t="s">
        <v>78</v>
      </c>
      <c r="BK168" s="98">
        <f>ROUND(I168*H168,2)</f>
        <v>0</v>
      </c>
      <c r="BL168" s="16" t="s">
        <v>189</v>
      </c>
      <c r="BM168" s="97" t="s">
        <v>445</v>
      </c>
    </row>
    <row r="169" spans="2:65" s="1" customFormat="1">
      <c r="B169" s="27"/>
      <c r="D169" s="229" t="s">
        <v>134</v>
      </c>
      <c r="F169" s="230" t="s">
        <v>446</v>
      </c>
      <c r="I169" s="244"/>
      <c r="L169" s="27"/>
      <c r="M169" s="99"/>
      <c r="T169" s="45"/>
      <c r="AT169" s="16" t="s">
        <v>134</v>
      </c>
      <c r="AU169" s="16" t="s">
        <v>80</v>
      </c>
    </row>
    <row r="170" spans="2:65" s="1" customFormat="1" ht="16.5" customHeight="1">
      <c r="B170" s="91"/>
      <c r="C170" s="231" t="s">
        <v>293</v>
      </c>
      <c r="D170" s="231" t="s">
        <v>136</v>
      </c>
      <c r="E170" s="232" t="s">
        <v>447</v>
      </c>
      <c r="F170" s="233" t="s">
        <v>448</v>
      </c>
      <c r="G170" s="234" t="s">
        <v>130</v>
      </c>
      <c r="H170" s="235">
        <v>1</v>
      </c>
      <c r="I170" s="100">
        <v>0</v>
      </c>
      <c r="J170" s="273">
        <f>ROUND(I170*H170,2)</f>
        <v>0</v>
      </c>
      <c r="K170" s="233" t="s">
        <v>131</v>
      </c>
      <c r="L170" s="101"/>
      <c r="M170" s="102" t="s">
        <v>3</v>
      </c>
      <c r="N170" s="103" t="s">
        <v>41</v>
      </c>
      <c r="O170" s="95">
        <v>0</v>
      </c>
      <c r="P170" s="95">
        <f>O170*H170</f>
        <v>0</v>
      </c>
      <c r="Q170" s="95">
        <v>1.2999999999999999E-3</v>
      </c>
      <c r="R170" s="95">
        <f>Q170*H170</f>
        <v>1.2999999999999999E-3</v>
      </c>
      <c r="S170" s="95">
        <v>0</v>
      </c>
      <c r="T170" s="96">
        <f>S170*H170</f>
        <v>0</v>
      </c>
      <c r="AR170" s="97" t="s">
        <v>216</v>
      </c>
      <c r="AT170" s="97" t="s">
        <v>136</v>
      </c>
      <c r="AU170" s="97" t="s">
        <v>80</v>
      </c>
      <c r="AY170" s="16" t="s">
        <v>124</v>
      </c>
      <c r="BE170" s="98">
        <f>IF(N170="základní",J170,0)</f>
        <v>0</v>
      </c>
      <c r="BF170" s="98">
        <f>IF(N170="snížená",J170,0)</f>
        <v>0</v>
      </c>
      <c r="BG170" s="98">
        <f>IF(N170="zákl. přenesená",J170,0)</f>
        <v>0</v>
      </c>
      <c r="BH170" s="98">
        <f>IF(N170="sníž. přenesená",J170,0)</f>
        <v>0</v>
      </c>
      <c r="BI170" s="98">
        <f>IF(N170="nulová",J170,0)</f>
        <v>0</v>
      </c>
      <c r="BJ170" s="16" t="s">
        <v>78</v>
      </c>
      <c r="BK170" s="98">
        <f>ROUND(I170*H170,2)</f>
        <v>0</v>
      </c>
      <c r="BL170" s="16" t="s">
        <v>189</v>
      </c>
      <c r="BM170" s="97" t="s">
        <v>449</v>
      </c>
    </row>
    <row r="171" spans="2:65" s="1" customFormat="1" ht="16.5" customHeight="1">
      <c r="B171" s="91"/>
      <c r="C171" s="224" t="s">
        <v>216</v>
      </c>
      <c r="D171" s="224" t="s">
        <v>127</v>
      </c>
      <c r="E171" s="225" t="s">
        <v>450</v>
      </c>
      <c r="F171" s="226" t="s">
        <v>451</v>
      </c>
      <c r="G171" s="227" t="s">
        <v>130</v>
      </c>
      <c r="H171" s="228">
        <v>1</v>
      </c>
      <c r="I171" s="92">
        <v>0</v>
      </c>
      <c r="J171" s="272">
        <f>ROUND(I171*H171,2)</f>
        <v>0</v>
      </c>
      <c r="K171" s="226" t="s">
        <v>131</v>
      </c>
      <c r="L171" s="27"/>
      <c r="M171" s="93" t="s">
        <v>3</v>
      </c>
      <c r="N171" s="94" t="s">
        <v>41</v>
      </c>
      <c r="O171" s="95">
        <v>0.4</v>
      </c>
      <c r="P171" s="95">
        <f>O171*H171</f>
        <v>0.4</v>
      </c>
      <c r="Q171" s="95">
        <v>0</v>
      </c>
      <c r="R171" s="95">
        <f>Q171*H171</f>
        <v>0</v>
      </c>
      <c r="S171" s="95">
        <v>0</v>
      </c>
      <c r="T171" s="96">
        <f>S171*H171</f>
        <v>0</v>
      </c>
      <c r="AR171" s="97" t="s">
        <v>189</v>
      </c>
      <c r="AT171" s="97" t="s">
        <v>127</v>
      </c>
      <c r="AU171" s="97" t="s">
        <v>80</v>
      </c>
      <c r="AY171" s="16" t="s">
        <v>124</v>
      </c>
      <c r="BE171" s="98">
        <f>IF(N171="základní",J171,0)</f>
        <v>0</v>
      </c>
      <c r="BF171" s="98">
        <f>IF(N171="snížená",J171,0)</f>
        <v>0</v>
      </c>
      <c r="BG171" s="98">
        <f>IF(N171="zákl. přenesená",J171,0)</f>
        <v>0</v>
      </c>
      <c r="BH171" s="98">
        <f>IF(N171="sníž. přenesená",J171,0)</f>
        <v>0</v>
      </c>
      <c r="BI171" s="98">
        <f>IF(N171="nulová",J171,0)</f>
        <v>0</v>
      </c>
      <c r="BJ171" s="16" t="s">
        <v>78</v>
      </c>
      <c r="BK171" s="98">
        <f>ROUND(I171*H171,2)</f>
        <v>0</v>
      </c>
      <c r="BL171" s="16" t="s">
        <v>189</v>
      </c>
      <c r="BM171" s="97" t="s">
        <v>452</v>
      </c>
    </row>
    <row r="172" spans="2:65" s="1" customFormat="1">
      <c r="B172" s="27"/>
      <c r="D172" s="229" t="s">
        <v>134</v>
      </c>
      <c r="F172" s="230" t="s">
        <v>453</v>
      </c>
      <c r="I172" s="244"/>
      <c r="L172" s="27"/>
      <c r="M172" s="99"/>
      <c r="T172" s="45"/>
      <c r="AT172" s="16" t="s">
        <v>134</v>
      </c>
      <c r="AU172" s="16" t="s">
        <v>80</v>
      </c>
    </row>
    <row r="173" spans="2:65" s="1" customFormat="1" ht="16.5" customHeight="1">
      <c r="B173" s="91"/>
      <c r="C173" s="231" t="s">
        <v>301</v>
      </c>
      <c r="D173" s="231" t="s">
        <v>136</v>
      </c>
      <c r="E173" s="232" t="s">
        <v>454</v>
      </c>
      <c r="F173" s="233" t="s">
        <v>455</v>
      </c>
      <c r="G173" s="234" t="s">
        <v>130</v>
      </c>
      <c r="H173" s="235">
        <v>1</v>
      </c>
      <c r="I173" s="100">
        <v>0</v>
      </c>
      <c r="J173" s="273">
        <f>ROUND(I173*H173,2)</f>
        <v>0</v>
      </c>
      <c r="K173" s="233" t="s">
        <v>131</v>
      </c>
      <c r="L173" s="101"/>
      <c r="M173" s="102" t="s">
        <v>3</v>
      </c>
      <c r="N173" s="103" t="s">
        <v>41</v>
      </c>
      <c r="O173" s="95">
        <v>0</v>
      </c>
      <c r="P173" s="95">
        <f>O173*H173</f>
        <v>0</v>
      </c>
      <c r="Q173" s="95">
        <v>5.0000000000000001E-4</v>
      </c>
      <c r="R173" s="95">
        <f>Q173*H173</f>
        <v>5.0000000000000001E-4</v>
      </c>
      <c r="S173" s="95">
        <v>0</v>
      </c>
      <c r="T173" s="96">
        <f>S173*H173</f>
        <v>0</v>
      </c>
      <c r="AR173" s="97" t="s">
        <v>216</v>
      </c>
      <c r="AT173" s="97" t="s">
        <v>136</v>
      </c>
      <c r="AU173" s="97" t="s">
        <v>80</v>
      </c>
      <c r="AY173" s="16" t="s">
        <v>124</v>
      </c>
      <c r="BE173" s="98">
        <f>IF(N173="základní",J173,0)</f>
        <v>0</v>
      </c>
      <c r="BF173" s="98">
        <f>IF(N173="snížená",J173,0)</f>
        <v>0</v>
      </c>
      <c r="BG173" s="98">
        <f>IF(N173="zákl. přenesená",J173,0)</f>
        <v>0</v>
      </c>
      <c r="BH173" s="98">
        <f>IF(N173="sníž. přenesená",J173,0)</f>
        <v>0</v>
      </c>
      <c r="BI173" s="98">
        <f>IF(N173="nulová",J173,0)</f>
        <v>0</v>
      </c>
      <c r="BJ173" s="16" t="s">
        <v>78</v>
      </c>
      <c r="BK173" s="98">
        <f>ROUND(I173*H173,2)</f>
        <v>0</v>
      </c>
      <c r="BL173" s="16" t="s">
        <v>189</v>
      </c>
      <c r="BM173" s="97" t="s">
        <v>456</v>
      </c>
    </row>
    <row r="174" spans="2:65" s="1" customFormat="1" ht="16.5" customHeight="1">
      <c r="B174" s="91"/>
      <c r="C174" s="224" t="s">
        <v>309</v>
      </c>
      <c r="D174" s="224" t="s">
        <v>127</v>
      </c>
      <c r="E174" s="225" t="s">
        <v>457</v>
      </c>
      <c r="F174" s="226" t="s">
        <v>458</v>
      </c>
      <c r="G174" s="227" t="s">
        <v>130</v>
      </c>
      <c r="H174" s="228">
        <v>1</v>
      </c>
      <c r="I174" s="92">
        <v>0</v>
      </c>
      <c r="J174" s="272">
        <f>ROUND(I174*H174,2)</f>
        <v>0</v>
      </c>
      <c r="K174" s="226" t="s">
        <v>131</v>
      </c>
      <c r="L174" s="27"/>
      <c r="M174" s="93" t="s">
        <v>3</v>
      </c>
      <c r="N174" s="94" t="s">
        <v>41</v>
      </c>
      <c r="O174" s="95">
        <v>0.41699999999999998</v>
      </c>
      <c r="P174" s="95">
        <f>O174*H174</f>
        <v>0.41699999999999998</v>
      </c>
      <c r="Q174" s="95">
        <v>0</v>
      </c>
      <c r="R174" s="95">
        <f>Q174*H174</f>
        <v>0</v>
      </c>
      <c r="S174" s="95">
        <v>0</v>
      </c>
      <c r="T174" s="96">
        <f>S174*H174</f>
        <v>0</v>
      </c>
      <c r="AR174" s="97" t="s">
        <v>189</v>
      </c>
      <c r="AT174" s="97" t="s">
        <v>127</v>
      </c>
      <c r="AU174" s="97" t="s">
        <v>80</v>
      </c>
      <c r="AY174" s="16" t="s">
        <v>124</v>
      </c>
      <c r="BE174" s="98">
        <f>IF(N174="základní",J174,0)</f>
        <v>0</v>
      </c>
      <c r="BF174" s="98">
        <f>IF(N174="snížená",J174,0)</f>
        <v>0</v>
      </c>
      <c r="BG174" s="98">
        <f>IF(N174="zákl. přenesená",J174,0)</f>
        <v>0</v>
      </c>
      <c r="BH174" s="98">
        <f>IF(N174="sníž. přenesená",J174,0)</f>
        <v>0</v>
      </c>
      <c r="BI174" s="98">
        <f>IF(N174="nulová",J174,0)</f>
        <v>0</v>
      </c>
      <c r="BJ174" s="16" t="s">
        <v>78</v>
      </c>
      <c r="BK174" s="98">
        <f>ROUND(I174*H174,2)</f>
        <v>0</v>
      </c>
      <c r="BL174" s="16" t="s">
        <v>189</v>
      </c>
      <c r="BM174" s="97" t="s">
        <v>459</v>
      </c>
    </row>
    <row r="175" spans="2:65" s="1" customFormat="1">
      <c r="B175" s="27"/>
      <c r="D175" s="229" t="s">
        <v>134</v>
      </c>
      <c r="F175" s="230" t="s">
        <v>460</v>
      </c>
      <c r="I175" s="244"/>
      <c r="L175" s="27"/>
      <c r="M175" s="99"/>
      <c r="T175" s="45"/>
      <c r="AT175" s="16" t="s">
        <v>134</v>
      </c>
      <c r="AU175" s="16" t="s">
        <v>80</v>
      </c>
    </row>
    <row r="176" spans="2:65" s="1" customFormat="1" ht="16.5" customHeight="1">
      <c r="B176" s="91"/>
      <c r="C176" s="231" t="s">
        <v>316</v>
      </c>
      <c r="D176" s="231" t="s">
        <v>136</v>
      </c>
      <c r="E176" s="232" t="s">
        <v>461</v>
      </c>
      <c r="F176" s="233" t="s">
        <v>462</v>
      </c>
      <c r="G176" s="234" t="s">
        <v>130</v>
      </c>
      <c r="H176" s="235">
        <v>1</v>
      </c>
      <c r="I176" s="100">
        <v>0</v>
      </c>
      <c r="J176" s="273">
        <f>ROUND(I176*H176,2)</f>
        <v>0</v>
      </c>
      <c r="K176" s="233" t="s">
        <v>131</v>
      </c>
      <c r="L176" s="101"/>
      <c r="M176" s="102" t="s">
        <v>3</v>
      </c>
      <c r="N176" s="103" t="s">
        <v>41</v>
      </c>
      <c r="O176" s="95">
        <v>0</v>
      </c>
      <c r="P176" s="95">
        <f>O176*H176</f>
        <v>0</v>
      </c>
      <c r="Q176" s="95">
        <v>7.5000000000000002E-4</v>
      </c>
      <c r="R176" s="95">
        <f>Q176*H176</f>
        <v>7.5000000000000002E-4</v>
      </c>
      <c r="S176" s="95">
        <v>0</v>
      </c>
      <c r="T176" s="96">
        <f>S176*H176</f>
        <v>0</v>
      </c>
      <c r="AR176" s="97" t="s">
        <v>216</v>
      </c>
      <c r="AT176" s="97" t="s">
        <v>136</v>
      </c>
      <c r="AU176" s="97" t="s">
        <v>80</v>
      </c>
      <c r="AY176" s="16" t="s">
        <v>124</v>
      </c>
      <c r="BE176" s="98">
        <f>IF(N176="základní",J176,0)</f>
        <v>0</v>
      </c>
      <c r="BF176" s="98">
        <f>IF(N176="snížená",J176,0)</f>
        <v>0</v>
      </c>
      <c r="BG176" s="98">
        <f>IF(N176="zákl. přenesená",J176,0)</f>
        <v>0</v>
      </c>
      <c r="BH176" s="98">
        <f>IF(N176="sníž. přenesená",J176,0)</f>
        <v>0</v>
      </c>
      <c r="BI176" s="98">
        <f>IF(N176="nulová",J176,0)</f>
        <v>0</v>
      </c>
      <c r="BJ176" s="16" t="s">
        <v>78</v>
      </c>
      <c r="BK176" s="98">
        <f>ROUND(I176*H176,2)</f>
        <v>0</v>
      </c>
      <c r="BL176" s="16" t="s">
        <v>189</v>
      </c>
      <c r="BM176" s="97" t="s">
        <v>463</v>
      </c>
    </row>
    <row r="177" spans="2:65" s="1" customFormat="1" ht="16.5" customHeight="1">
      <c r="B177" s="91"/>
      <c r="C177" s="224" t="s">
        <v>321</v>
      </c>
      <c r="D177" s="224" t="s">
        <v>127</v>
      </c>
      <c r="E177" s="225" t="s">
        <v>464</v>
      </c>
      <c r="F177" s="226" t="s">
        <v>465</v>
      </c>
      <c r="G177" s="227" t="s">
        <v>130</v>
      </c>
      <c r="H177" s="228">
        <v>1</v>
      </c>
      <c r="I177" s="92">
        <v>0</v>
      </c>
      <c r="J177" s="272">
        <f>ROUND(I177*H177,2)</f>
        <v>0</v>
      </c>
      <c r="K177" s="226" t="s">
        <v>131</v>
      </c>
      <c r="L177" s="27"/>
      <c r="M177" s="93" t="s">
        <v>3</v>
      </c>
      <c r="N177" s="94" t="s">
        <v>41</v>
      </c>
      <c r="O177" s="95">
        <v>0.433</v>
      </c>
      <c r="P177" s="95">
        <f>O177*H177</f>
        <v>0.433</v>
      </c>
      <c r="Q177" s="95">
        <v>0</v>
      </c>
      <c r="R177" s="95">
        <f>Q177*H177</f>
        <v>0</v>
      </c>
      <c r="S177" s="95">
        <v>0</v>
      </c>
      <c r="T177" s="96">
        <f>S177*H177</f>
        <v>0</v>
      </c>
      <c r="AR177" s="97" t="s">
        <v>189</v>
      </c>
      <c r="AT177" s="97" t="s">
        <v>127</v>
      </c>
      <c r="AU177" s="97" t="s">
        <v>80</v>
      </c>
      <c r="AY177" s="16" t="s">
        <v>124</v>
      </c>
      <c r="BE177" s="98">
        <f>IF(N177="základní",J177,0)</f>
        <v>0</v>
      </c>
      <c r="BF177" s="98">
        <f>IF(N177="snížená",J177,0)</f>
        <v>0</v>
      </c>
      <c r="BG177" s="98">
        <f>IF(N177="zákl. přenesená",J177,0)</f>
        <v>0</v>
      </c>
      <c r="BH177" s="98">
        <f>IF(N177="sníž. přenesená",J177,0)</f>
        <v>0</v>
      </c>
      <c r="BI177" s="98">
        <f>IF(N177="nulová",J177,0)</f>
        <v>0</v>
      </c>
      <c r="BJ177" s="16" t="s">
        <v>78</v>
      </c>
      <c r="BK177" s="98">
        <f>ROUND(I177*H177,2)</f>
        <v>0</v>
      </c>
      <c r="BL177" s="16" t="s">
        <v>189</v>
      </c>
      <c r="BM177" s="97" t="s">
        <v>466</v>
      </c>
    </row>
    <row r="178" spans="2:65" s="1" customFormat="1">
      <c r="B178" s="27"/>
      <c r="D178" s="229" t="s">
        <v>134</v>
      </c>
      <c r="F178" s="230" t="s">
        <v>467</v>
      </c>
      <c r="I178" s="244"/>
      <c r="L178" s="27"/>
      <c r="M178" s="99"/>
      <c r="T178" s="45"/>
      <c r="AT178" s="16" t="s">
        <v>134</v>
      </c>
      <c r="AU178" s="16" t="s">
        <v>80</v>
      </c>
    </row>
    <row r="179" spans="2:65" s="1" customFormat="1" ht="16.5" customHeight="1">
      <c r="B179" s="91"/>
      <c r="C179" s="231" t="s">
        <v>331</v>
      </c>
      <c r="D179" s="231" t="s">
        <v>136</v>
      </c>
      <c r="E179" s="232" t="s">
        <v>468</v>
      </c>
      <c r="F179" s="233" t="s">
        <v>469</v>
      </c>
      <c r="G179" s="234" t="s">
        <v>130</v>
      </c>
      <c r="H179" s="235">
        <v>1</v>
      </c>
      <c r="I179" s="100">
        <v>0</v>
      </c>
      <c r="J179" s="273">
        <f>ROUND(I179*H179,2)</f>
        <v>0</v>
      </c>
      <c r="K179" s="233" t="s">
        <v>131</v>
      </c>
      <c r="L179" s="101"/>
      <c r="M179" s="102" t="s">
        <v>3</v>
      </c>
      <c r="N179" s="103" t="s">
        <v>41</v>
      </c>
      <c r="O179" s="95">
        <v>0</v>
      </c>
      <c r="P179" s="95">
        <f>O179*H179</f>
        <v>0</v>
      </c>
      <c r="Q179" s="95">
        <v>7.5000000000000002E-4</v>
      </c>
      <c r="R179" s="95">
        <f>Q179*H179</f>
        <v>7.5000000000000002E-4</v>
      </c>
      <c r="S179" s="95">
        <v>0</v>
      </c>
      <c r="T179" s="96">
        <f>S179*H179</f>
        <v>0</v>
      </c>
      <c r="AR179" s="97" t="s">
        <v>216</v>
      </c>
      <c r="AT179" s="97" t="s">
        <v>136</v>
      </c>
      <c r="AU179" s="97" t="s">
        <v>80</v>
      </c>
      <c r="AY179" s="16" t="s">
        <v>124</v>
      </c>
      <c r="BE179" s="98">
        <f>IF(N179="základní",J179,0)</f>
        <v>0</v>
      </c>
      <c r="BF179" s="98">
        <f>IF(N179="snížená",J179,0)</f>
        <v>0</v>
      </c>
      <c r="BG179" s="98">
        <f>IF(N179="zákl. přenesená",J179,0)</f>
        <v>0</v>
      </c>
      <c r="BH179" s="98">
        <f>IF(N179="sníž. přenesená",J179,0)</f>
        <v>0</v>
      </c>
      <c r="BI179" s="98">
        <f>IF(N179="nulová",J179,0)</f>
        <v>0</v>
      </c>
      <c r="BJ179" s="16" t="s">
        <v>78</v>
      </c>
      <c r="BK179" s="98">
        <f>ROUND(I179*H179,2)</f>
        <v>0</v>
      </c>
      <c r="BL179" s="16" t="s">
        <v>189</v>
      </c>
      <c r="BM179" s="97" t="s">
        <v>470</v>
      </c>
    </row>
    <row r="180" spans="2:65" s="1" customFormat="1" ht="16.5" customHeight="1">
      <c r="B180" s="91"/>
      <c r="C180" s="224" t="s">
        <v>471</v>
      </c>
      <c r="D180" s="224" t="s">
        <v>127</v>
      </c>
      <c r="E180" s="225" t="s">
        <v>472</v>
      </c>
      <c r="F180" s="226" t="s">
        <v>473</v>
      </c>
      <c r="G180" s="227" t="s">
        <v>130</v>
      </c>
      <c r="H180" s="228">
        <v>1</v>
      </c>
      <c r="I180" s="92">
        <v>0</v>
      </c>
      <c r="J180" s="272">
        <f>ROUND(I180*H180,2)</f>
        <v>0</v>
      </c>
      <c r="K180" s="226" t="s">
        <v>131</v>
      </c>
      <c r="L180" s="27"/>
      <c r="M180" s="93" t="s">
        <v>3</v>
      </c>
      <c r="N180" s="94" t="s">
        <v>41</v>
      </c>
      <c r="O180" s="95">
        <v>0.43</v>
      </c>
      <c r="P180" s="95">
        <f>O180*H180</f>
        <v>0.43</v>
      </c>
      <c r="Q180" s="95">
        <v>0</v>
      </c>
      <c r="R180" s="95">
        <f>Q180*H180</f>
        <v>0</v>
      </c>
      <c r="S180" s="95">
        <v>0</v>
      </c>
      <c r="T180" s="96">
        <f>S180*H180</f>
        <v>0</v>
      </c>
      <c r="AR180" s="97" t="s">
        <v>189</v>
      </c>
      <c r="AT180" s="97" t="s">
        <v>127</v>
      </c>
      <c r="AU180" s="97" t="s">
        <v>80</v>
      </c>
      <c r="AY180" s="16" t="s">
        <v>124</v>
      </c>
      <c r="BE180" s="98">
        <f>IF(N180="základní",J180,0)</f>
        <v>0</v>
      </c>
      <c r="BF180" s="98">
        <f>IF(N180="snížená",J180,0)</f>
        <v>0</v>
      </c>
      <c r="BG180" s="98">
        <f>IF(N180="zákl. přenesená",J180,0)</f>
        <v>0</v>
      </c>
      <c r="BH180" s="98">
        <f>IF(N180="sníž. přenesená",J180,0)</f>
        <v>0</v>
      </c>
      <c r="BI180" s="98">
        <f>IF(N180="nulová",J180,0)</f>
        <v>0</v>
      </c>
      <c r="BJ180" s="16" t="s">
        <v>78</v>
      </c>
      <c r="BK180" s="98">
        <f>ROUND(I180*H180,2)</f>
        <v>0</v>
      </c>
      <c r="BL180" s="16" t="s">
        <v>189</v>
      </c>
      <c r="BM180" s="97" t="s">
        <v>474</v>
      </c>
    </row>
    <row r="181" spans="2:65" s="1" customFormat="1">
      <c r="B181" s="27"/>
      <c r="D181" s="229" t="s">
        <v>134</v>
      </c>
      <c r="F181" s="230" t="s">
        <v>475</v>
      </c>
      <c r="I181" s="244"/>
      <c r="L181" s="27"/>
      <c r="M181" s="99"/>
      <c r="T181" s="45"/>
      <c r="AT181" s="16" t="s">
        <v>134</v>
      </c>
      <c r="AU181" s="16" t="s">
        <v>80</v>
      </c>
    </row>
    <row r="182" spans="2:65" s="1" customFormat="1" ht="21.75" customHeight="1">
      <c r="B182" s="91"/>
      <c r="C182" s="231" t="s">
        <v>476</v>
      </c>
      <c r="D182" s="231" t="s">
        <v>136</v>
      </c>
      <c r="E182" s="232" t="s">
        <v>477</v>
      </c>
      <c r="F182" s="233" t="s">
        <v>478</v>
      </c>
      <c r="G182" s="234" t="s">
        <v>130</v>
      </c>
      <c r="H182" s="235">
        <v>1</v>
      </c>
      <c r="I182" s="100">
        <v>0</v>
      </c>
      <c r="J182" s="273">
        <f>ROUND(I182*H182,2)</f>
        <v>0</v>
      </c>
      <c r="K182" s="233" t="s">
        <v>131</v>
      </c>
      <c r="L182" s="101"/>
      <c r="M182" s="102" t="s">
        <v>3</v>
      </c>
      <c r="N182" s="103" t="s">
        <v>41</v>
      </c>
      <c r="O182" s="95">
        <v>0</v>
      </c>
      <c r="P182" s="95">
        <f>O182*H182</f>
        <v>0</v>
      </c>
      <c r="Q182" s="95">
        <v>1.0999999999999999E-2</v>
      </c>
      <c r="R182" s="95">
        <f>Q182*H182</f>
        <v>1.0999999999999999E-2</v>
      </c>
      <c r="S182" s="95">
        <v>0</v>
      </c>
      <c r="T182" s="96">
        <f>S182*H182</f>
        <v>0</v>
      </c>
      <c r="AR182" s="97" t="s">
        <v>216</v>
      </c>
      <c r="AT182" s="97" t="s">
        <v>136</v>
      </c>
      <c r="AU182" s="97" t="s">
        <v>80</v>
      </c>
      <c r="AY182" s="16" t="s">
        <v>124</v>
      </c>
      <c r="BE182" s="98">
        <f>IF(N182="základní",J182,0)</f>
        <v>0</v>
      </c>
      <c r="BF182" s="98">
        <f>IF(N182="snížená",J182,0)</f>
        <v>0</v>
      </c>
      <c r="BG182" s="98">
        <f>IF(N182="zákl. přenesená",J182,0)</f>
        <v>0</v>
      </c>
      <c r="BH182" s="98">
        <f>IF(N182="sníž. přenesená",J182,0)</f>
        <v>0</v>
      </c>
      <c r="BI182" s="98">
        <f>IF(N182="nulová",J182,0)</f>
        <v>0</v>
      </c>
      <c r="BJ182" s="16" t="s">
        <v>78</v>
      </c>
      <c r="BK182" s="98">
        <f>ROUND(I182*H182,2)</f>
        <v>0</v>
      </c>
      <c r="BL182" s="16" t="s">
        <v>189</v>
      </c>
      <c r="BM182" s="97" t="s">
        <v>479</v>
      </c>
    </row>
    <row r="183" spans="2:65" s="1" customFormat="1" ht="16.5" customHeight="1">
      <c r="B183" s="91"/>
      <c r="C183" s="224" t="s">
        <v>480</v>
      </c>
      <c r="D183" s="224" t="s">
        <v>127</v>
      </c>
      <c r="E183" s="225" t="s">
        <v>481</v>
      </c>
      <c r="F183" s="226" t="s">
        <v>482</v>
      </c>
      <c r="G183" s="227" t="s">
        <v>188</v>
      </c>
      <c r="H183" s="228">
        <v>1</v>
      </c>
      <c r="I183" s="92">
        <v>0</v>
      </c>
      <c r="J183" s="272">
        <f>ROUND(I183*H183,2)</f>
        <v>0</v>
      </c>
      <c r="K183" s="226" t="s">
        <v>131</v>
      </c>
      <c r="L183" s="27"/>
      <c r="M183" s="93" t="s">
        <v>3</v>
      </c>
      <c r="N183" s="94" t="s">
        <v>41</v>
      </c>
      <c r="O183" s="95">
        <v>0.217</v>
      </c>
      <c r="P183" s="95">
        <f>O183*H183</f>
        <v>0.217</v>
      </c>
      <c r="Q183" s="95">
        <v>0</v>
      </c>
      <c r="R183" s="95">
        <f>Q183*H183</f>
        <v>0</v>
      </c>
      <c r="S183" s="95">
        <v>1.56E-3</v>
      </c>
      <c r="T183" s="96">
        <f>S183*H183</f>
        <v>1.56E-3</v>
      </c>
      <c r="AR183" s="97" t="s">
        <v>189</v>
      </c>
      <c r="AT183" s="97" t="s">
        <v>127</v>
      </c>
      <c r="AU183" s="97" t="s">
        <v>80</v>
      </c>
      <c r="AY183" s="16" t="s">
        <v>124</v>
      </c>
      <c r="BE183" s="98">
        <f>IF(N183="základní",J183,0)</f>
        <v>0</v>
      </c>
      <c r="BF183" s="98">
        <f>IF(N183="snížená",J183,0)</f>
        <v>0</v>
      </c>
      <c r="BG183" s="98">
        <f>IF(N183="zákl. přenesená",J183,0)</f>
        <v>0</v>
      </c>
      <c r="BH183" s="98">
        <f>IF(N183="sníž. přenesená",J183,0)</f>
        <v>0</v>
      </c>
      <c r="BI183" s="98">
        <f>IF(N183="nulová",J183,0)</f>
        <v>0</v>
      </c>
      <c r="BJ183" s="16" t="s">
        <v>78</v>
      </c>
      <c r="BK183" s="98">
        <f>ROUND(I183*H183,2)</f>
        <v>0</v>
      </c>
      <c r="BL183" s="16" t="s">
        <v>189</v>
      </c>
      <c r="BM183" s="97" t="s">
        <v>483</v>
      </c>
    </row>
    <row r="184" spans="2:65" s="1" customFormat="1">
      <c r="B184" s="27"/>
      <c r="D184" s="229" t="s">
        <v>134</v>
      </c>
      <c r="F184" s="230" t="s">
        <v>484</v>
      </c>
      <c r="I184" s="244"/>
      <c r="L184" s="27"/>
      <c r="M184" s="99"/>
      <c r="T184" s="45"/>
      <c r="AT184" s="16" t="s">
        <v>134</v>
      </c>
      <c r="AU184" s="16" t="s">
        <v>80</v>
      </c>
    </row>
    <row r="185" spans="2:65" s="1" customFormat="1" ht="16.5" customHeight="1">
      <c r="B185" s="91"/>
      <c r="C185" s="224" t="s">
        <v>485</v>
      </c>
      <c r="D185" s="224" t="s">
        <v>127</v>
      </c>
      <c r="E185" s="225" t="s">
        <v>486</v>
      </c>
      <c r="F185" s="226" t="s">
        <v>487</v>
      </c>
      <c r="G185" s="227" t="s">
        <v>188</v>
      </c>
      <c r="H185" s="228">
        <v>2</v>
      </c>
      <c r="I185" s="92">
        <v>0</v>
      </c>
      <c r="J185" s="272">
        <f>ROUND(I185*H185,2)</f>
        <v>0</v>
      </c>
      <c r="K185" s="226" t="s">
        <v>131</v>
      </c>
      <c r="L185" s="27"/>
      <c r="M185" s="93" t="s">
        <v>3</v>
      </c>
      <c r="N185" s="94" t="s">
        <v>41</v>
      </c>
      <c r="O185" s="95">
        <v>0.2</v>
      </c>
      <c r="P185" s="95">
        <f>O185*H185</f>
        <v>0.4</v>
      </c>
      <c r="Q185" s="95">
        <v>1.5399999999999999E-3</v>
      </c>
      <c r="R185" s="95">
        <f>Q185*H185</f>
        <v>3.0799999999999998E-3</v>
      </c>
      <c r="S185" s="95">
        <v>0</v>
      </c>
      <c r="T185" s="96">
        <f>S185*H185</f>
        <v>0</v>
      </c>
      <c r="AR185" s="97" t="s">
        <v>189</v>
      </c>
      <c r="AT185" s="97" t="s">
        <v>127</v>
      </c>
      <c r="AU185" s="97" t="s">
        <v>80</v>
      </c>
      <c r="AY185" s="16" t="s">
        <v>124</v>
      </c>
      <c r="BE185" s="98">
        <f>IF(N185="základní",J185,0)</f>
        <v>0</v>
      </c>
      <c r="BF185" s="98">
        <f>IF(N185="snížená",J185,0)</f>
        <v>0</v>
      </c>
      <c r="BG185" s="98">
        <f>IF(N185="zákl. přenesená",J185,0)</f>
        <v>0</v>
      </c>
      <c r="BH185" s="98">
        <f>IF(N185="sníž. přenesená",J185,0)</f>
        <v>0</v>
      </c>
      <c r="BI185" s="98">
        <f>IF(N185="nulová",J185,0)</f>
        <v>0</v>
      </c>
      <c r="BJ185" s="16" t="s">
        <v>78</v>
      </c>
      <c r="BK185" s="98">
        <f>ROUND(I185*H185,2)</f>
        <v>0</v>
      </c>
      <c r="BL185" s="16" t="s">
        <v>189</v>
      </c>
      <c r="BM185" s="97" t="s">
        <v>488</v>
      </c>
    </row>
    <row r="186" spans="2:65" s="1" customFormat="1">
      <c r="B186" s="27"/>
      <c r="D186" s="229" t="s">
        <v>134</v>
      </c>
      <c r="F186" s="230" t="s">
        <v>489</v>
      </c>
      <c r="I186" s="244"/>
      <c r="L186" s="27"/>
      <c r="M186" s="99"/>
      <c r="T186" s="45"/>
      <c r="AT186" s="16" t="s">
        <v>134</v>
      </c>
      <c r="AU186" s="16" t="s">
        <v>80</v>
      </c>
    </row>
    <row r="187" spans="2:65" s="1" customFormat="1" ht="16.5" customHeight="1">
      <c r="B187" s="91"/>
      <c r="C187" s="224" t="s">
        <v>490</v>
      </c>
      <c r="D187" s="224" t="s">
        <v>127</v>
      </c>
      <c r="E187" s="225" t="s">
        <v>202</v>
      </c>
      <c r="F187" s="226" t="s">
        <v>203</v>
      </c>
      <c r="G187" s="227" t="s">
        <v>130</v>
      </c>
      <c r="H187" s="228">
        <v>1</v>
      </c>
      <c r="I187" s="92">
        <v>0</v>
      </c>
      <c r="J187" s="272">
        <f>ROUND(I187*H187,2)</f>
        <v>0</v>
      </c>
      <c r="K187" s="226" t="s">
        <v>131</v>
      </c>
      <c r="L187" s="27"/>
      <c r="M187" s="93" t="s">
        <v>3</v>
      </c>
      <c r="N187" s="94" t="s">
        <v>41</v>
      </c>
      <c r="O187" s="95">
        <v>3.7999999999999999E-2</v>
      </c>
      <c r="P187" s="95">
        <f>O187*H187</f>
        <v>3.7999999999999999E-2</v>
      </c>
      <c r="Q187" s="95">
        <v>0</v>
      </c>
      <c r="R187" s="95">
        <f>Q187*H187</f>
        <v>0</v>
      </c>
      <c r="S187" s="95">
        <v>8.4999999999999995E-4</v>
      </c>
      <c r="T187" s="96">
        <f>S187*H187</f>
        <v>8.4999999999999995E-4</v>
      </c>
      <c r="AR187" s="97" t="s">
        <v>189</v>
      </c>
      <c r="AT187" s="97" t="s">
        <v>127</v>
      </c>
      <c r="AU187" s="97" t="s">
        <v>80</v>
      </c>
      <c r="AY187" s="16" t="s">
        <v>124</v>
      </c>
      <c r="BE187" s="98">
        <f>IF(N187="základní",J187,0)</f>
        <v>0</v>
      </c>
      <c r="BF187" s="98">
        <f>IF(N187="snížená",J187,0)</f>
        <v>0</v>
      </c>
      <c r="BG187" s="98">
        <f>IF(N187="zákl. přenesená",J187,0)</f>
        <v>0</v>
      </c>
      <c r="BH187" s="98">
        <f>IF(N187="sníž. přenesená",J187,0)</f>
        <v>0</v>
      </c>
      <c r="BI187" s="98">
        <f>IF(N187="nulová",J187,0)</f>
        <v>0</v>
      </c>
      <c r="BJ187" s="16" t="s">
        <v>78</v>
      </c>
      <c r="BK187" s="98">
        <f>ROUND(I187*H187,2)</f>
        <v>0</v>
      </c>
      <c r="BL187" s="16" t="s">
        <v>189</v>
      </c>
      <c r="BM187" s="97" t="s">
        <v>491</v>
      </c>
    </row>
    <row r="188" spans="2:65" s="1" customFormat="1">
      <c r="B188" s="27"/>
      <c r="D188" s="229" t="s">
        <v>134</v>
      </c>
      <c r="F188" s="230" t="s">
        <v>205</v>
      </c>
      <c r="I188" s="244"/>
      <c r="L188" s="27"/>
      <c r="M188" s="99"/>
      <c r="T188" s="45"/>
      <c r="AT188" s="16" t="s">
        <v>134</v>
      </c>
      <c r="AU188" s="16" t="s">
        <v>80</v>
      </c>
    </row>
    <row r="189" spans="2:65" s="1" customFormat="1" ht="16.5" customHeight="1">
      <c r="B189" s="91"/>
      <c r="C189" s="224" t="s">
        <v>492</v>
      </c>
      <c r="D189" s="224" t="s">
        <v>127</v>
      </c>
      <c r="E189" s="225" t="s">
        <v>493</v>
      </c>
      <c r="F189" s="226" t="s">
        <v>494</v>
      </c>
      <c r="G189" s="227" t="s">
        <v>130</v>
      </c>
      <c r="H189" s="228">
        <v>2</v>
      </c>
      <c r="I189" s="92">
        <v>0</v>
      </c>
      <c r="J189" s="272">
        <f>ROUND(I189*H189,2)</f>
        <v>0</v>
      </c>
      <c r="K189" s="226" t="s">
        <v>131</v>
      </c>
      <c r="L189" s="27"/>
      <c r="M189" s="93" t="s">
        <v>3</v>
      </c>
      <c r="N189" s="94" t="s">
        <v>41</v>
      </c>
      <c r="O189" s="95">
        <v>0.113</v>
      </c>
      <c r="P189" s="95">
        <f>O189*H189</f>
        <v>0.22600000000000001</v>
      </c>
      <c r="Q189" s="95">
        <v>2.4000000000000001E-4</v>
      </c>
      <c r="R189" s="95">
        <f>Q189*H189</f>
        <v>4.8000000000000001E-4</v>
      </c>
      <c r="S189" s="95">
        <v>0</v>
      </c>
      <c r="T189" s="96">
        <f>S189*H189</f>
        <v>0</v>
      </c>
      <c r="AR189" s="97" t="s">
        <v>189</v>
      </c>
      <c r="AT189" s="97" t="s">
        <v>127</v>
      </c>
      <c r="AU189" s="97" t="s">
        <v>80</v>
      </c>
      <c r="AY189" s="16" t="s">
        <v>124</v>
      </c>
      <c r="BE189" s="98">
        <f>IF(N189="základní",J189,0)</f>
        <v>0</v>
      </c>
      <c r="BF189" s="98">
        <f>IF(N189="snížená",J189,0)</f>
        <v>0</v>
      </c>
      <c r="BG189" s="98">
        <f>IF(N189="zákl. přenesená",J189,0)</f>
        <v>0</v>
      </c>
      <c r="BH189" s="98">
        <f>IF(N189="sníž. přenesená",J189,0)</f>
        <v>0</v>
      </c>
      <c r="BI189" s="98">
        <f>IF(N189="nulová",J189,0)</f>
        <v>0</v>
      </c>
      <c r="BJ189" s="16" t="s">
        <v>78</v>
      </c>
      <c r="BK189" s="98">
        <f>ROUND(I189*H189,2)</f>
        <v>0</v>
      </c>
      <c r="BL189" s="16" t="s">
        <v>189</v>
      </c>
      <c r="BM189" s="97" t="s">
        <v>495</v>
      </c>
    </row>
    <row r="190" spans="2:65" s="1" customFormat="1">
      <c r="B190" s="27"/>
      <c r="D190" s="229" t="s">
        <v>134</v>
      </c>
      <c r="F190" s="230" t="s">
        <v>496</v>
      </c>
      <c r="I190" s="244"/>
      <c r="L190" s="27"/>
      <c r="M190" s="99"/>
      <c r="T190" s="45"/>
      <c r="AT190" s="16" t="s">
        <v>134</v>
      </c>
      <c r="AU190" s="16" t="s">
        <v>80</v>
      </c>
    </row>
    <row r="191" spans="2:65" s="1" customFormat="1" ht="24.2" customHeight="1">
      <c r="B191" s="91"/>
      <c r="C191" s="224" t="s">
        <v>497</v>
      </c>
      <c r="D191" s="224" t="s">
        <v>127</v>
      </c>
      <c r="E191" s="225" t="s">
        <v>498</v>
      </c>
      <c r="F191" s="226" t="s">
        <v>499</v>
      </c>
      <c r="G191" s="227" t="s">
        <v>165</v>
      </c>
      <c r="H191" s="228">
        <v>0.105</v>
      </c>
      <c r="I191" s="92">
        <v>0</v>
      </c>
      <c r="J191" s="272">
        <f>ROUND(I191*H191,2)</f>
        <v>0</v>
      </c>
      <c r="K191" s="226" t="s">
        <v>131</v>
      </c>
      <c r="L191" s="27"/>
      <c r="M191" s="93" t="s">
        <v>3</v>
      </c>
      <c r="N191" s="94" t="s">
        <v>41</v>
      </c>
      <c r="O191" s="95">
        <v>5.0140000000000002</v>
      </c>
      <c r="P191" s="95">
        <f>O191*H191</f>
        <v>0.52646999999999999</v>
      </c>
      <c r="Q191" s="95">
        <v>0</v>
      </c>
      <c r="R191" s="95">
        <f>Q191*H191</f>
        <v>0</v>
      </c>
      <c r="S191" s="95">
        <v>0</v>
      </c>
      <c r="T191" s="96">
        <f>S191*H191</f>
        <v>0</v>
      </c>
      <c r="AR191" s="97" t="s">
        <v>189</v>
      </c>
      <c r="AT191" s="97" t="s">
        <v>127</v>
      </c>
      <c r="AU191" s="97" t="s">
        <v>80</v>
      </c>
      <c r="AY191" s="16" t="s">
        <v>124</v>
      </c>
      <c r="BE191" s="98">
        <f>IF(N191="základní",J191,0)</f>
        <v>0</v>
      </c>
      <c r="BF191" s="98">
        <f>IF(N191="snížená",J191,0)</f>
        <v>0</v>
      </c>
      <c r="BG191" s="98">
        <f>IF(N191="zákl. přenesená",J191,0)</f>
        <v>0</v>
      </c>
      <c r="BH191" s="98">
        <f>IF(N191="sníž. přenesená",J191,0)</f>
        <v>0</v>
      </c>
      <c r="BI191" s="98">
        <f>IF(N191="nulová",J191,0)</f>
        <v>0</v>
      </c>
      <c r="BJ191" s="16" t="s">
        <v>78</v>
      </c>
      <c r="BK191" s="98">
        <f>ROUND(I191*H191,2)</f>
        <v>0</v>
      </c>
      <c r="BL191" s="16" t="s">
        <v>189</v>
      </c>
      <c r="BM191" s="97" t="s">
        <v>500</v>
      </c>
    </row>
    <row r="192" spans="2:65" s="1" customFormat="1">
      <c r="B192" s="27"/>
      <c r="D192" s="229" t="s">
        <v>134</v>
      </c>
      <c r="F192" s="230" t="s">
        <v>501</v>
      </c>
      <c r="I192" s="244"/>
      <c r="L192" s="27"/>
      <c r="M192" s="99"/>
      <c r="T192" s="45"/>
      <c r="AT192" s="16" t="s">
        <v>134</v>
      </c>
      <c r="AU192" s="16" t="s">
        <v>80</v>
      </c>
    </row>
    <row r="193" spans="2:65" s="11" customFormat="1" ht="22.9" customHeight="1">
      <c r="B193" s="84"/>
      <c r="D193" s="85" t="s">
        <v>69</v>
      </c>
      <c r="E193" s="223" t="s">
        <v>206</v>
      </c>
      <c r="F193" s="223" t="s">
        <v>207</v>
      </c>
      <c r="I193" s="257"/>
      <c r="J193" s="271">
        <f>BK193</f>
        <v>0</v>
      </c>
      <c r="L193" s="84"/>
      <c r="M193" s="86"/>
      <c r="P193" s="87">
        <f>SUM(P194:P200)</f>
        <v>19.038592000000001</v>
      </c>
      <c r="R193" s="87">
        <f>SUM(R194:R200)</f>
        <v>0.19794600000000001</v>
      </c>
      <c r="T193" s="88">
        <f>SUM(T194:T200)</f>
        <v>0.23359950000000002</v>
      </c>
      <c r="AR193" s="85" t="s">
        <v>80</v>
      </c>
      <c r="AT193" s="89" t="s">
        <v>69</v>
      </c>
      <c r="AU193" s="89" t="s">
        <v>78</v>
      </c>
      <c r="AY193" s="85" t="s">
        <v>124</v>
      </c>
      <c r="BK193" s="90">
        <f>SUM(BK194:BK200)</f>
        <v>0</v>
      </c>
    </row>
    <row r="194" spans="2:65" s="1" customFormat="1" ht="24.2" customHeight="1">
      <c r="B194" s="91"/>
      <c r="C194" s="224" t="s">
        <v>502</v>
      </c>
      <c r="D194" s="224" t="s">
        <v>127</v>
      </c>
      <c r="E194" s="225" t="s">
        <v>503</v>
      </c>
      <c r="F194" s="226" t="s">
        <v>504</v>
      </c>
      <c r="G194" s="227" t="s">
        <v>146</v>
      </c>
      <c r="H194" s="228">
        <v>15.71</v>
      </c>
      <c r="I194" s="92">
        <v>0</v>
      </c>
      <c r="J194" s="272">
        <f>ROUND(I194*H194,2)</f>
        <v>0</v>
      </c>
      <c r="K194" s="226" t="s">
        <v>131</v>
      </c>
      <c r="L194" s="27"/>
      <c r="M194" s="93" t="s">
        <v>3</v>
      </c>
      <c r="N194" s="94" t="s">
        <v>41</v>
      </c>
      <c r="O194" s="95">
        <v>0.96799999999999997</v>
      </c>
      <c r="P194" s="95">
        <f>O194*H194</f>
        <v>15.207280000000001</v>
      </c>
      <c r="Q194" s="95">
        <v>1.26E-2</v>
      </c>
      <c r="R194" s="95">
        <f>Q194*H194</f>
        <v>0.19794600000000001</v>
      </c>
      <c r="S194" s="95">
        <v>0</v>
      </c>
      <c r="T194" s="96">
        <f>S194*H194</f>
        <v>0</v>
      </c>
      <c r="AR194" s="97" t="s">
        <v>189</v>
      </c>
      <c r="AT194" s="97" t="s">
        <v>127</v>
      </c>
      <c r="AU194" s="97" t="s">
        <v>80</v>
      </c>
      <c r="AY194" s="16" t="s">
        <v>124</v>
      </c>
      <c r="BE194" s="98">
        <f>IF(N194="základní",J194,0)</f>
        <v>0</v>
      </c>
      <c r="BF194" s="98">
        <f>IF(N194="snížená",J194,0)</f>
        <v>0</v>
      </c>
      <c r="BG194" s="98">
        <f>IF(N194="zákl. přenesená",J194,0)</f>
        <v>0</v>
      </c>
      <c r="BH194" s="98">
        <f>IF(N194="sníž. přenesená",J194,0)</f>
        <v>0</v>
      </c>
      <c r="BI194" s="98">
        <f>IF(N194="nulová",J194,0)</f>
        <v>0</v>
      </c>
      <c r="BJ194" s="16" t="s">
        <v>78</v>
      </c>
      <c r="BK194" s="98">
        <f>ROUND(I194*H194,2)</f>
        <v>0</v>
      </c>
      <c r="BL194" s="16" t="s">
        <v>189</v>
      </c>
      <c r="BM194" s="97" t="s">
        <v>505</v>
      </c>
    </row>
    <row r="195" spans="2:65" s="1" customFormat="1">
      <c r="B195" s="27"/>
      <c r="D195" s="229" t="s">
        <v>134</v>
      </c>
      <c r="F195" s="230" t="s">
        <v>506</v>
      </c>
      <c r="I195" s="244"/>
      <c r="L195" s="27"/>
      <c r="M195" s="99"/>
      <c r="T195" s="45"/>
      <c r="AT195" s="16" t="s">
        <v>134</v>
      </c>
      <c r="AU195" s="16" t="s">
        <v>80</v>
      </c>
    </row>
    <row r="196" spans="2:65" s="1" customFormat="1" ht="24.2" customHeight="1">
      <c r="B196" s="91"/>
      <c r="C196" s="224" t="s">
        <v>507</v>
      </c>
      <c r="D196" s="224" t="s">
        <v>127</v>
      </c>
      <c r="E196" s="225" t="s">
        <v>508</v>
      </c>
      <c r="F196" s="226" t="s">
        <v>509</v>
      </c>
      <c r="G196" s="227" t="s">
        <v>146</v>
      </c>
      <c r="H196" s="228">
        <v>13.542</v>
      </c>
      <c r="I196" s="92">
        <v>0</v>
      </c>
      <c r="J196" s="272">
        <f>ROUND(I196*H196,2)</f>
        <v>0</v>
      </c>
      <c r="K196" s="226" t="s">
        <v>131</v>
      </c>
      <c r="L196" s="27"/>
      <c r="M196" s="93" t="s">
        <v>3</v>
      </c>
      <c r="N196" s="94" t="s">
        <v>41</v>
      </c>
      <c r="O196" s="95">
        <v>0.221</v>
      </c>
      <c r="P196" s="95">
        <f>O196*H196</f>
        <v>2.9927820000000001</v>
      </c>
      <c r="Q196" s="95">
        <v>0</v>
      </c>
      <c r="R196" s="95">
        <f>Q196*H196</f>
        <v>0</v>
      </c>
      <c r="S196" s="95">
        <v>1.7250000000000001E-2</v>
      </c>
      <c r="T196" s="96">
        <f>S196*H196</f>
        <v>0.23359950000000002</v>
      </c>
      <c r="AR196" s="97" t="s">
        <v>189</v>
      </c>
      <c r="AT196" s="97" t="s">
        <v>127</v>
      </c>
      <c r="AU196" s="97" t="s">
        <v>80</v>
      </c>
      <c r="AY196" s="16" t="s">
        <v>124</v>
      </c>
      <c r="BE196" s="98">
        <f>IF(N196="základní",J196,0)</f>
        <v>0</v>
      </c>
      <c r="BF196" s="98">
        <f>IF(N196="snížená",J196,0)</f>
        <v>0</v>
      </c>
      <c r="BG196" s="98">
        <f>IF(N196="zákl. přenesená",J196,0)</f>
        <v>0</v>
      </c>
      <c r="BH196" s="98">
        <f>IF(N196="sníž. přenesená",J196,0)</f>
        <v>0</v>
      </c>
      <c r="BI196" s="98">
        <f>IF(N196="nulová",J196,0)</f>
        <v>0</v>
      </c>
      <c r="BJ196" s="16" t="s">
        <v>78</v>
      </c>
      <c r="BK196" s="98">
        <f>ROUND(I196*H196,2)</f>
        <v>0</v>
      </c>
      <c r="BL196" s="16" t="s">
        <v>189</v>
      </c>
      <c r="BM196" s="97" t="s">
        <v>510</v>
      </c>
    </row>
    <row r="197" spans="2:65" s="1" customFormat="1">
      <c r="B197" s="27"/>
      <c r="D197" s="229" t="s">
        <v>134</v>
      </c>
      <c r="F197" s="230" t="s">
        <v>511</v>
      </c>
      <c r="I197" s="244"/>
      <c r="L197" s="27"/>
      <c r="M197" s="99"/>
      <c r="T197" s="45"/>
      <c r="AT197" s="16" t="s">
        <v>134</v>
      </c>
      <c r="AU197" s="16" t="s">
        <v>80</v>
      </c>
    </row>
    <row r="198" spans="2:65" s="12" customFormat="1">
      <c r="B198" s="104"/>
      <c r="D198" s="236" t="s">
        <v>149</v>
      </c>
      <c r="E198" s="105" t="s">
        <v>3</v>
      </c>
      <c r="F198" s="237" t="s">
        <v>378</v>
      </c>
      <c r="H198" s="238">
        <v>13.542</v>
      </c>
      <c r="I198" s="258"/>
      <c r="L198" s="104"/>
      <c r="M198" s="106"/>
      <c r="T198" s="107"/>
      <c r="AT198" s="105" t="s">
        <v>149</v>
      </c>
      <c r="AU198" s="105" t="s">
        <v>80</v>
      </c>
      <c r="AV198" s="12" t="s">
        <v>80</v>
      </c>
      <c r="AW198" s="12" t="s">
        <v>30</v>
      </c>
      <c r="AX198" s="12" t="s">
        <v>78</v>
      </c>
      <c r="AY198" s="105" t="s">
        <v>124</v>
      </c>
    </row>
    <row r="199" spans="2:65" s="1" customFormat="1" ht="37.9" customHeight="1">
      <c r="B199" s="91"/>
      <c r="C199" s="224" t="s">
        <v>512</v>
      </c>
      <c r="D199" s="224" t="s">
        <v>127</v>
      </c>
      <c r="E199" s="225" t="s">
        <v>513</v>
      </c>
      <c r="F199" s="226" t="s">
        <v>514</v>
      </c>
      <c r="G199" s="227" t="s">
        <v>165</v>
      </c>
      <c r="H199" s="228">
        <v>0.19800000000000001</v>
      </c>
      <c r="I199" s="92">
        <v>0</v>
      </c>
      <c r="J199" s="272">
        <f>ROUND(I199*H199,2)</f>
        <v>0</v>
      </c>
      <c r="K199" s="226" t="s">
        <v>131</v>
      </c>
      <c r="L199" s="27"/>
      <c r="M199" s="93" t="s">
        <v>3</v>
      </c>
      <c r="N199" s="94" t="s">
        <v>41</v>
      </c>
      <c r="O199" s="95">
        <v>4.2350000000000003</v>
      </c>
      <c r="P199" s="95">
        <f>O199*H199</f>
        <v>0.83853000000000011</v>
      </c>
      <c r="Q199" s="95">
        <v>0</v>
      </c>
      <c r="R199" s="95">
        <f>Q199*H199</f>
        <v>0</v>
      </c>
      <c r="S199" s="95">
        <v>0</v>
      </c>
      <c r="T199" s="96">
        <f>S199*H199</f>
        <v>0</v>
      </c>
      <c r="AR199" s="97" t="s">
        <v>189</v>
      </c>
      <c r="AT199" s="97" t="s">
        <v>127</v>
      </c>
      <c r="AU199" s="97" t="s">
        <v>80</v>
      </c>
      <c r="AY199" s="16" t="s">
        <v>124</v>
      </c>
      <c r="BE199" s="98">
        <f>IF(N199="základní",J199,0)</f>
        <v>0</v>
      </c>
      <c r="BF199" s="98">
        <f>IF(N199="snížená",J199,0)</f>
        <v>0</v>
      </c>
      <c r="BG199" s="98">
        <f>IF(N199="zákl. přenesená",J199,0)</f>
        <v>0</v>
      </c>
      <c r="BH199" s="98">
        <f>IF(N199="sníž. přenesená",J199,0)</f>
        <v>0</v>
      </c>
      <c r="BI199" s="98">
        <f>IF(N199="nulová",J199,0)</f>
        <v>0</v>
      </c>
      <c r="BJ199" s="16" t="s">
        <v>78</v>
      </c>
      <c r="BK199" s="98">
        <f>ROUND(I199*H199,2)</f>
        <v>0</v>
      </c>
      <c r="BL199" s="16" t="s">
        <v>189</v>
      </c>
      <c r="BM199" s="97" t="s">
        <v>515</v>
      </c>
    </row>
    <row r="200" spans="2:65" s="1" customFormat="1">
      <c r="B200" s="27"/>
      <c r="D200" s="229" t="s">
        <v>134</v>
      </c>
      <c r="F200" s="230" t="s">
        <v>516</v>
      </c>
      <c r="I200" s="244"/>
      <c r="L200" s="27"/>
      <c r="M200" s="99"/>
      <c r="T200" s="45"/>
      <c r="AT200" s="16" t="s">
        <v>134</v>
      </c>
      <c r="AU200" s="16" t="s">
        <v>80</v>
      </c>
    </row>
    <row r="201" spans="2:65" s="11" customFormat="1" ht="22.9" customHeight="1">
      <c r="B201" s="84"/>
      <c r="D201" s="85" t="s">
        <v>69</v>
      </c>
      <c r="E201" s="223" t="s">
        <v>222</v>
      </c>
      <c r="F201" s="223" t="s">
        <v>223</v>
      </c>
      <c r="I201" s="257"/>
      <c r="J201" s="271">
        <f>BK201</f>
        <v>0</v>
      </c>
      <c r="L201" s="84"/>
      <c r="M201" s="86"/>
      <c r="P201" s="87">
        <f>SUM(P202:P215)</f>
        <v>6.859</v>
      </c>
      <c r="R201" s="87">
        <f>SUM(R202:R215)</f>
        <v>6.8299999999999986E-2</v>
      </c>
      <c r="T201" s="88">
        <f>SUM(T202:T215)</f>
        <v>0</v>
      </c>
      <c r="AR201" s="85" t="s">
        <v>80</v>
      </c>
      <c r="AT201" s="89" t="s">
        <v>69</v>
      </c>
      <c r="AU201" s="89" t="s">
        <v>78</v>
      </c>
      <c r="AY201" s="85" t="s">
        <v>124</v>
      </c>
      <c r="BK201" s="90">
        <f>SUM(BK202:BK215)</f>
        <v>0</v>
      </c>
    </row>
    <row r="202" spans="2:65" s="1" customFormat="1" ht="24.2" customHeight="1">
      <c r="B202" s="91"/>
      <c r="C202" s="224" t="s">
        <v>517</v>
      </c>
      <c r="D202" s="224" t="s">
        <v>127</v>
      </c>
      <c r="E202" s="225" t="s">
        <v>225</v>
      </c>
      <c r="F202" s="226" t="s">
        <v>226</v>
      </c>
      <c r="G202" s="227" t="s">
        <v>130</v>
      </c>
      <c r="H202" s="228">
        <v>3</v>
      </c>
      <c r="I202" s="92">
        <v>0</v>
      </c>
      <c r="J202" s="272">
        <f>ROUND(I202*H202,2)</f>
        <v>0</v>
      </c>
      <c r="K202" s="226" t="s">
        <v>131</v>
      </c>
      <c r="L202" s="27"/>
      <c r="M202" s="93" t="s">
        <v>3</v>
      </c>
      <c r="N202" s="94" t="s">
        <v>41</v>
      </c>
      <c r="O202" s="95">
        <v>1.825</v>
      </c>
      <c r="P202" s="95">
        <f>O202*H202</f>
        <v>5.4749999999999996</v>
      </c>
      <c r="Q202" s="95">
        <v>0</v>
      </c>
      <c r="R202" s="95">
        <f>Q202*H202</f>
        <v>0</v>
      </c>
      <c r="S202" s="95">
        <v>0</v>
      </c>
      <c r="T202" s="96">
        <f>S202*H202</f>
        <v>0</v>
      </c>
      <c r="AR202" s="97" t="s">
        <v>189</v>
      </c>
      <c r="AT202" s="97" t="s">
        <v>127</v>
      </c>
      <c r="AU202" s="97" t="s">
        <v>80</v>
      </c>
      <c r="AY202" s="16" t="s">
        <v>124</v>
      </c>
      <c r="BE202" s="98">
        <f>IF(N202="základní",J202,0)</f>
        <v>0</v>
      </c>
      <c r="BF202" s="98">
        <f>IF(N202="snížená",J202,0)</f>
        <v>0</v>
      </c>
      <c r="BG202" s="98">
        <f>IF(N202="zákl. přenesená",J202,0)</f>
        <v>0</v>
      </c>
      <c r="BH202" s="98">
        <f>IF(N202="sníž. přenesená",J202,0)</f>
        <v>0</v>
      </c>
      <c r="BI202" s="98">
        <f>IF(N202="nulová",J202,0)</f>
        <v>0</v>
      </c>
      <c r="BJ202" s="16" t="s">
        <v>78</v>
      </c>
      <c r="BK202" s="98">
        <f>ROUND(I202*H202,2)</f>
        <v>0</v>
      </c>
      <c r="BL202" s="16" t="s">
        <v>189</v>
      </c>
      <c r="BM202" s="97" t="s">
        <v>518</v>
      </c>
    </row>
    <row r="203" spans="2:65" s="1" customFormat="1">
      <c r="B203" s="27"/>
      <c r="D203" s="229" t="s">
        <v>134</v>
      </c>
      <c r="F203" s="230" t="s">
        <v>228</v>
      </c>
      <c r="I203" s="244"/>
      <c r="L203" s="27"/>
      <c r="M203" s="99"/>
      <c r="T203" s="45"/>
      <c r="AT203" s="16" t="s">
        <v>134</v>
      </c>
      <c r="AU203" s="16" t="s">
        <v>80</v>
      </c>
    </row>
    <row r="204" spans="2:65" s="1" customFormat="1" ht="16.5" customHeight="1">
      <c r="B204" s="91"/>
      <c r="C204" s="231" t="s">
        <v>519</v>
      </c>
      <c r="D204" s="231" t="s">
        <v>136</v>
      </c>
      <c r="E204" s="232" t="s">
        <v>230</v>
      </c>
      <c r="F204" s="233" t="s">
        <v>231</v>
      </c>
      <c r="G204" s="234" t="s">
        <v>130</v>
      </c>
      <c r="H204" s="235">
        <v>1</v>
      </c>
      <c r="I204" s="100">
        <v>0</v>
      </c>
      <c r="J204" s="273">
        <f>ROUND(I204*H204,2)</f>
        <v>0</v>
      </c>
      <c r="K204" s="233" t="s">
        <v>131</v>
      </c>
      <c r="L204" s="101"/>
      <c r="M204" s="102" t="s">
        <v>3</v>
      </c>
      <c r="N204" s="103" t="s">
        <v>41</v>
      </c>
      <c r="O204" s="95">
        <v>0</v>
      </c>
      <c r="P204" s="95">
        <f>O204*H204</f>
        <v>0</v>
      </c>
      <c r="Q204" s="95">
        <v>2.0500000000000001E-2</v>
      </c>
      <c r="R204" s="95">
        <f>Q204*H204</f>
        <v>2.0500000000000001E-2</v>
      </c>
      <c r="S204" s="95">
        <v>0</v>
      </c>
      <c r="T204" s="96">
        <f>S204*H204</f>
        <v>0</v>
      </c>
      <c r="AR204" s="97" t="s">
        <v>216</v>
      </c>
      <c r="AT204" s="97" t="s">
        <v>136</v>
      </c>
      <c r="AU204" s="97" t="s">
        <v>80</v>
      </c>
      <c r="AY204" s="16" t="s">
        <v>124</v>
      </c>
      <c r="BE204" s="98">
        <f>IF(N204="základní",J204,0)</f>
        <v>0</v>
      </c>
      <c r="BF204" s="98">
        <f>IF(N204="snížená",J204,0)</f>
        <v>0</v>
      </c>
      <c r="BG204" s="98">
        <f>IF(N204="zákl. přenesená",J204,0)</f>
        <v>0</v>
      </c>
      <c r="BH204" s="98">
        <f>IF(N204="sníž. přenesená",J204,0)</f>
        <v>0</v>
      </c>
      <c r="BI204" s="98">
        <f>IF(N204="nulová",J204,0)</f>
        <v>0</v>
      </c>
      <c r="BJ204" s="16" t="s">
        <v>78</v>
      </c>
      <c r="BK204" s="98">
        <f>ROUND(I204*H204,2)</f>
        <v>0</v>
      </c>
      <c r="BL204" s="16" t="s">
        <v>189</v>
      </c>
      <c r="BM204" s="97" t="s">
        <v>520</v>
      </c>
    </row>
    <row r="205" spans="2:65" s="1" customFormat="1" ht="16.5" customHeight="1">
      <c r="B205" s="91"/>
      <c r="C205" s="231" t="s">
        <v>521</v>
      </c>
      <c r="D205" s="231" t="s">
        <v>136</v>
      </c>
      <c r="E205" s="232" t="s">
        <v>522</v>
      </c>
      <c r="F205" s="233" t="s">
        <v>523</v>
      </c>
      <c r="G205" s="234" t="s">
        <v>130</v>
      </c>
      <c r="H205" s="235">
        <v>2</v>
      </c>
      <c r="I205" s="100">
        <v>0</v>
      </c>
      <c r="J205" s="273">
        <f>ROUND(I205*H205,2)</f>
        <v>0</v>
      </c>
      <c r="K205" s="233" t="s">
        <v>131</v>
      </c>
      <c r="L205" s="101"/>
      <c r="M205" s="102" t="s">
        <v>3</v>
      </c>
      <c r="N205" s="103" t="s">
        <v>41</v>
      </c>
      <c r="O205" s="95">
        <v>0</v>
      </c>
      <c r="P205" s="95">
        <f>O205*H205</f>
        <v>0</v>
      </c>
      <c r="Q205" s="95">
        <v>1.95E-2</v>
      </c>
      <c r="R205" s="95">
        <f>Q205*H205</f>
        <v>3.9E-2</v>
      </c>
      <c r="S205" s="95">
        <v>0</v>
      </c>
      <c r="T205" s="96">
        <f>S205*H205</f>
        <v>0</v>
      </c>
      <c r="AR205" s="97" t="s">
        <v>216</v>
      </c>
      <c r="AT205" s="97" t="s">
        <v>136</v>
      </c>
      <c r="AU205" s="97" t="s">
        <v>80</v>
      </c>
      <c r="AY205" s="16" t="s">
        <v>124</v>
      </c>
      <c r="BE205" s="98">
        <f>IF(N205="základní",J205,0)</f>
        <v>0</v>
      </c>
      <c r="BF205" s="98">
        <f>IF(N205="snížená",J205,0)</f>
        <v>0</v>
      </c>
      <c r="BG205" s="98">
        <f>IF(N205="zákl. přenesená",J205,0)</f>
        <v>0</v>
      </c>
      <c r="BH205" s="98">
        <f>IF(N205="sníž. přenesená",J205,0)</f>
        <v>0</v>
      </c>
      <c r="BI205" s="98">
        <f>IF(N205="nulová",J205,0)</f>
        <v>0</v>
      </c>
      <c r="BJ205" s="16" t="s">
        <v>78</v>
      </c>
      <c r="BK205" s="98">
        <f>ROUND(I205*H205,2)</f>
        <v>0</v>
      </c>
      <c r="BL205" s="16" t="s">
        <v>189</v>
      </c>
      <c r="BM205" s="97" t="s">
        <v>524</v>
      </c>
    </row>
    <row r="206" spans="2:65" s="1" customFormat="1" ht="16.5" customHeight="1">
      <c r="B206" s="91"/>
      <c r="C206" s="224" t="s">
        <v>525</v>
      </c>
      <c r="D206" s="224" t="s">
        <v>127</v>
      </c>
      <c r="E206" s="225" t="s">
        <v>234</v>
      </c>
      <c r="F206" s="226" t="s">
        <v>526</v>
      </c>
      <c r="G206" s="227" t="s">
        <v>130</v>
      </c>
      <c r="H206" s="228">
        <v>3</v>
      </c>
      <c r="I206" s="92">
        <v>0</v>
      </c>
      <c r="J206" s="272">
        <f>ROUND(I206*H206,2)</f>
        <v>0</v>
      </c>
      <c r="K206" s="226" t="s">
        <v>131</v>
      </c>
      <c r="L206" s="27"/>
      <c r="M206" s="93" t="s">
        <v>3</v>
      </c>
      <c r="N206" s="94" t="s">
        <v>41</v>
      </c>
      <c r="O206" s="95">
        <v>0.33500000000000002</v>
      </c>
      <c r="P206" s="95">
        <f>O206*H206</f>
        <v>1.0050000000000001</v>
      </c>
      <c r="Q206" s="95">
        <v>0</v>
      </c>
      <c r="R206" s="95">
        <f>Q206*H206</f>
        <v>0</v>
      </c>
      <c r="S206" s="95">
        <v>0</v>
      </c>
      <c r="T206" s="96">
        <f>S206*H206</f>
        <v>0</v>
      </c>
      <c r="AR206" s="97" t="s">
        <v>189</v>
      </c>
      <c r="AT206" s="97" t="s">
        <v>127</v>
      </c>
      <c r="AU206" s="97" t="s">
        <v>80</v>
      </c>
      <c r="AY206" s="16" t="s">
        <v>124</v>
      </c>
      <c r="BE206" s="98">
        <f>IF(N206="základní",J206,0)</f>
        <v>0</v>
      </c>
      <c r="BF206" s="98">
        <f>IF(N206="snížená",J206,0)</f>
        <v>0</v>
      </c>
      <c r="BG206" s="98">
        <f>IF(N206="zákl. přenesená",J206,0)</f>
        <v>0</v>
      </c>
      <c r="BH206" s="98">
        <f>IF(N206="sníž. přenesená",J206,0)</f>
        <v>0</v>
      </c>
      <c r="BI206" s="98">
        <f>IF(N206="nulová",J206,0)</f>
        <v>0</v>
      </c>
      <c r="BJ206" s="16" t="s">
        <v>78</v>
      </c>
      <c r="BK206" s="98">
        <f>ROUND(I206*H206,2)</f>
        <v>0</v>
      </c>
      <c r="BL206" s="16" t="s">
        <v>189</v>
      </c>
      <c r="BM206" s="97" t="s">
        <v>527</v>
      </c>
    </row>
    <row r="207" spans="2:65" s="1" customFormat="1">
      <c r="B207" s="27"/>
      <c r="D207" s="229" t="s">
        <v>134</v>
      </c>
      <c r="F207" s="230" t="s">
        <v>237</v>
      </c>
      <c r="I207" s="244"/>
      <c r="L207" s="27"/>
      <c r="M207" s="99"/>
      <c r="T207" s="45"/>
      <c r="AT207" s="16" t="s">
        <v>134</v>
      </c>
      <c r="AU207" s="16" t="s">
        <v>80</v>
      </c>
    </row>
    <row r="208" spans="2:65" s="1" customFormat="1" ht="16.5" customHeight="1">
      <c r="B208" s="91"/>
      <c r="C208" s="231" t="s">
        <v>528</v>
      </c>
      <c r="D208" s="231" t="s">
        <v>136</v>
      </c>
      <c r="E208" s="232" t="s">
        <v>529</v>
      </c>
      <c r="F208" s="233" t="s">
        <v>530</v>
      </c>
      <c r="G208" s="234" t="s">
        <v>130</v>
      </c>
      <c r="H208" s="235">
        <v>1</v>
      </c>
      <c r="I208" s="100">
        <v>0</v>
      </c>
      <c r="J208" s="273">
        <f>ROUND(I208*H208,2)</f>
        <v>0</v>
      </c>
      <c r="K208" s="233" t="s">
        <v>3</v>
      </c>
      <c r="L208" s="101"/>
      <c r="M208" s="102" t="s">
        <v>3</v>
      </c>
      <c r="N208" s="103" t="s">
        <v>41</v>
      </c>
      <c r="O208" s="95">
        <v>0</v>
      </c>
      <c r="P208" s="95">
        <f>O208*H208</f>
        <v>0</v>
      </c>
      <c r="Q208" s="95">
        <v>2.2000000000000001E-3</v>
      </c>
      <c r="R208" s="95">
        <f>Q208*H208</f>
        <v>2.2000000000000001E-3</v>
      </c>
      <c r="S208" s="95">
        <v>0</v>
      </c>
      <c r="T208" s="96">
        <f>S208*H208</f>
        <v>0</v>
      </c>
      <c r="AR208" s="97" t="s">
        <v>216</v>
      </c>
      <c r="AT208" s="97" t="s">
        <v>136</v>
      </c>
      <c r="AU208" s="97" t="s">
        <v>80</v>
      </c>
      <c r="AY208" s="16" t="s">
        <v>124</v>
      </c>
      <c r="BE208" s="98">
        <f>IF(N208="základní",J208,0)</f>
        <v>0</v>
      </c>
      <c r="BF208" s="98">
        <f>IF(N208="snížená",J208,0)</f>
        <v>0</v>
      </c>
      <c r="BG208" s="98">
        <f>IF(N208="zákl. přenesená",J208,0)</f>
        <v>0</v>
      </c>
      <c r="BH208" s="98">
        <f>IF(N208="sníž. přenesená",J208,0)</f>
        <v>0</v>
      </c>
      <c r="BI208" s="98">
        <f>IF(N208="nulová",J208,0)</f>
        <v>0</v>
      </c>
      <c r="BJ208" s="16" t="s">
        <v>78</v>
      </c>
      <c r="BK208" s="98">
        <f>ROUND(I208*H208,2)</f>
        <v>0</v>
      </c>
      <c r="BL208" s="16" t="s">
        <v>189</v>
      </c>
      <c r="BM208" s="97" t="s">
        <v>531</v>
      </c>
    </row>
    <row r="209" spans="2:65" s="1" customFormat="1" ht="16.5" customHeight="1">
      <c r="B209" s="91"/>
      <c r="C209" s="231" t="s">
        <v>532</v>
      </c>
      <c r="D209" s="231" t="s">
        <v>136</v>
      </c>
      <c r="E209" s="232" t="s">
        <v>533</v>
      </c>
      <c r="F209" s="233" t="s">
        <v>534</v>
      </c>
      <c r="G209" s="234" t="s">
        <v>130</v>
      </c>
      <c r="H209" s="235">
        <v>1</v>
      </c>
      <c r="I209" s="100">
        <v>0</v>
      </c>
      <c r="J209" s="273">
        <f>ROUND(I209*H209,2)</f>
        <v>0</v>
      </c>
      <c r="K209" s="233" t="s">
        <v>3</v>
      </c>
      <c r="L209" s="101"/>
      <c r="M209" s="102" t="s">
        <v>3</v>
      </c>
      <c r="N209" s="103" t="s">
        <v>41</v>
      </c>
      <c r="O209" s="95">
        <v>0</v>
      </c>
      <c r="P209" s="95">
        <f>O209*H209</f>
        <v>0</v>
      </c>
      <c r="Q209" s="95">
        <v>2.2000000000000001E-3</v>
      </c>
      <c r="R209" s="95">
        <f>Q209*H209</f>
        <v>2.2000000000000001E-3</v>
      </c>
      <c r="S209" s="95">
        <v>0</v>
      </c>
      <c r="T209" s="96">
        <f>S209*H209</f>
        <v>0</v>
      </c>
      <c r="AR209" s="97" t="s">
        <v>216</v>
      </c>
      <c r="AT209" s="97" t="s">
        <v>136</v>
      </c>
      <c r="AU209" s="97" t="s">
        <v>80</v>
      </c>
      <c r="AY209" s="16" t="s">
        <v>124</v>
      </c>
      <c r="BE209" s="98">
        <f>IF(N209="základní",J209,0)</f>
        <v>0</v>
      </c>
      <c r="BF209" s="98">
        <f>IF(N209="snížená",J209,0)</f>
        <v>0</v>
      </c>
      <c r="BG209" s="98">
        <f>IF(N209="zákl. přenesená",J209,0)</f>
        <v>0</v>
      </c>
      <c r="BH209" s="98">
        <f>IF(N209="sníž. přenesená",J209,0)</f>
        <v>0</v>
      </c>
      <c r="BI209" s="98">
        <f>IF(N209="nulová",J209,0)</f>
        <v>0</v>
      </c>
      <c r="BJ209" s="16" t="s">
        <v>78</v>
      </c>
      <c r="BK209" s="98">
        <f>ROUND(I209*H209,2)</f>
        <v>0</v>
      </c>
      <c r="BL209" s="16" t="s">
        <v>189</v>
      </c>
      <c r="BM209" s="97" t="s">
        <v>535</v>
      </c>
    </row>
    <row r="210" spans="2:65" s="1" customFormat="1" ht="16.5" customHeight="1">
      <c r="B210" s="91"/>
      <c r="C210" s="231" t="s">
        <v>536</v>
      </c>
      <c r="D210" s="231" t="s">
        <v>136</v>
      </c>
      <c r="E210" s="232" t="s">
        <v>537</v>
      </c>
      <c r="F210" s="233" t="s">
        <v>538</v>
      </c>
      <c r="G210" s="234" t="s">
        <v>130</v>
      </c>
      <c r="H210" s="235">
        <v>1</v>
      </c>
      <c r="I210" s="100">
        <v>0</v>
      </c>
      <c r="J210" s="273">
        <f>ROUND(I210*H210,2)</f>
        <v>0</v>
      </c>
      <c r="K210" s="233" t="s">
        <v>3</v>
      </c>
      <c r="L210" s="101"/>
      <c r="M210" s="102" t="s">
        <v>3</v>
      </c>
      <c r="N210" s="103" t="s">
        <v>41</v>
      </c>
      <c r="O210" s="95">
        <v>0</v>
      </c>
      <c r="P210" s="95">
        <f>O210*H210</f>
        <v>0</v>
      </c>
      <c r="Q210" s="95">
        <v>2.2000000000000001E-3</v>
      </c>
      <c r="R210" s="95">
        <f>Q210*H210</f>
        <v>2.2000000000000001E-3</v>
      </c>
      <c r="S210" s="95">
        <v>0</v>
      </c>
      <c r="T210" s="96">
        <f>S210*H210</f>
        <v>0</v>
      </c>
      <c r="AR210" s="97" t="s">
        <v>216</v>
      </c>
      <c r="AT210" s="97" t="s">
        <v>136</v>
      </c>
      <c r="AU210" s="97" t="s">
        <v>80</v>
      </c>
      <c r="AY210" s="16" t="s">
        <v>124</v>
      </c>
      <c r="BE210" s="98">
        <f>IF(N210="základní",J210,0)</f>
        <v>0</v>
      </c>
      <c r="BF210" s="98">
        <f>IF(N210="snížená",J210,0)</f>
        <v>0</v>
      </c>
      <c r="BG210" s="98">
        <f>IF(N210="zákl. přenesená",J210,0)</f>
        <v>0</v>
      </c>
      <c r="BH210" s="98">
        <f>IF(N210="sníž. přenesená",J210,0)</f>
        <v>0</v>
      </c>
      <c r="BI210" s="98">
        <f>IF(N210="nulová",J210,0)</f>
        <v>0</v>
      </c>
      <c r="BJ210" s="16" t="s">
        <v>78</v>
      </c>
      <c r="BK210" s="98">
        <f>ROUND(I210*H210,2)</f>
        <v>0</v>
      </c>
      <c r="BL210" s="16" t="s">
        <v>189</v>
      </c>
      <c r="BM210" s="97" t="s">
        <v>539</v>
      </c>
    </row>
    <row r="211" spans="2:65" s="1" customFormat="1" ht="16.5" customHeight="1">
      <c r="B211" s="91"/>
      <c r="C211" s="224" t="s">
        <v>540</v>
      </c>
      <c r="D211" s="224" t="s">
        <v>127</v>
      </c>
      <c r="E211" s="225" t="s">
        <v>541</v>
      </c>
      <c r="F211" s="226" t="s">
        <v>542</v>
      </c>
      <c r="G211" s="227" t="s">
        <v>130</v>
      </c>
      <c r="H211" s="228">
        <v>1</v>
      </c>
      <c r="I211" s="92">
        <v>0</v>
      </c>
      <c r="J211" s="272">
        <f>ROUND(I211*H211,2)</f>
        <v>0</v>
      </c>
      <c r="K211" s="226" t="s">
        <v>131</v>
      </c>
      <c r="L211" s="27"/>
      <c r="M211" s="93" t="s">
        <v>3</v>
      </c>
      <c r="N211" s="94" t="s">
        <v>41</v>
      </c>
      <c r="O211" s="95">
        <v>0.379</v>
      </c>
      <c r="P211" s="95">
        <f>O211*H211</f>
        <v>0.379</v>
      </c>
      <c r="Q211" s="95">
        <v>0</v>
      </c>
      <c r="R211" s="95">
        <f>Q211*H211</f>
        <v>0</v>
      </c>
      <c r="S211" s="95">
        <v>0</v>
      </c>
      <c r="T211" s="96">
        <f>S211*H211</f>
        <v>0</v>
      </c>
      <c r="AR211" s="97" t="s">
        <v>189</v>
      </c>
      <c r="AT211" s="97" t="s">
        <v>127</v>
      </c>
      <c r="AU211" s="97" t="s">
        <v>80</v>
      </c>
      <c r="AY211" s="16" t="s">
        <v>124</v>
      </c>
      <c r="BE211" s="98">
        <f>IF(N211="základní",J211,0)</f>
        <v>0</v>
      </c>
      <c r="BF211" s="98">
        <f>IF(N211="snížená",J211,0)</f>
        <v>0</v>
      </c>
      <c r="BG211" s="98">
        <f>IF(N211="zákl. přenesená",J211,0)</f>
        <v>0</v>
      </c>
      <c r="BH211" s="98">
        <f>IF(N211="sníž. přenesená",J211,0)</f>
        <v>0</v>
      </c>
      <c r="BI211" s="98">
        <f>IF(N211="nulová",J211,0)</f>
        <v>0</v>
      </c>
      <c r="BJ211" s="16" t="s">
        <v>78</v>
      </c>
      <c r="BK211" s="98">
        <f>ROUND(I211*H211,2)</f>
        <v>0</v>
      </c>
      <c r="BL211" s="16" t="s">
        <v>189</v>
      </c>
      <c r="BM211" s="97" t="s">
        <v>543</v>
      </c>
    </row>
    <row r="212" spans="2:65" s="1" customFormat="1">
      <c r="B212" s="27"/>
      <c r="D212" s="229" t="s">
        <v>134</v>
      </c>
      <c r="F212" s="230" t="s">
        <v>544</v>
      </c>
      <c r="I212" s="244"/>
      <c r="L212" s="27"/>
      <c r="M212" s="99"/>
      <c r="T212" s="45"/>
      <c r="AT212" s="16" t="s">
        <v>134</v>
      </c>
      <c r="AU212" s="16" t="s">
        <v>80</v>
      </c>
    </row>
    <row r="213" spans="2:65" s="1" customFormat="1" ht="16.5" customHeight="1">
      <c r="B213" s="91"/>
      <c r="C213" s="231" t="s">
        <v>545</v>
      </c>
      <c r="D213" s="231" t="s">
        <v>136</v>
      </c>
      <c r="E213" s="232" t="s">
        <v>546</v>
      </c>
      <c r="F213" s="233" t="s">
        <v>547</v>
      </c>
      <c r="G213" s="234" t="s">
        <v>130</v>
      </c>
      <c r="H213" s="235">
        <v>1</v>
      </c>
      <c r="I213" s="100">
        <v>0</v>
      </c>
      <c r="J213" s="273">
        <f>ROUND(I213*H213,2)</f>
        <v>0</v>
      </c>
      <c r="K213" s="233" t="s">
        <v>3</v>
      </c>
      <c r="L213" s="101"/>
      <c r="M213" s="102" t="s">
        <v>3</v>
      </c>
      <c r="N213" s="103" t="s">
        <v>41</v>
      </c>
      <c r="O213" s="95">
        <v>0</v>
      </c>
      <c r="P213" s="95">
        <f>O213*H213</f>
        <v>0</v>
      </c>
      <c r="Q213" s="95">
        <v>2.2000000000000001E-3</v>
      </c>
      <c r="R213" s="95">
        <f>Q213*H213</f>
        <v>2.2000000000000001E-3</v>
      </c>
      <c r="S213" s="95">
        <v>0</v>
      </c>
      <c r="T213" s="96">
        <f>S213*H213</f>
        <v>0</v>
      </c>
      <c r="AR213" s="97" t="s">
        <v>216</v>
      </c>
      <c r="AT213" s="97" t="s">
        <v>136</v>
      </c>
      <c r="AU213" s="97" t="s">
        <v>80</v>
      </c>
      <c r="AY213" s="16" t="s">
        <v>124</v>
      </c>
      <c r="BE213" s="98">
        <f>IF(N213="základní",J213,0)</f>
        <v>0</v>
      </c>
      <c r="BF213" s="98">
        <f>IF(N213="snížená",J213,0)</f>
        <v>0</v>
      </c>
      <c r="BG213" s="98">
        <f>IF(N213="zákl. přenesená",J213,0)</f>
        <v>0</v>
      </c>
      <c r="BH213" s="98">
        <f>IF(N213="sníž. přenesená",J213,0)</f>
        <v>0</v>
      </c>
      <c r="BI213" s="98">
        <f>IF(N213="nulová",J213,0)</f>
        <v>0</v>
      </c>
      <c r="BJ213" s="16" t="s">
        <v>78</v>
      </c>
      <c r="BK213" s="98">
        <f>ROUND(I213*H213,2)</f>
        <v>0</v>
      </c>
      <c r="BL213" s="16" t="s">
        <v>189</v>
      </c>
      <c r="BM213" s="97" t="s">
        <v>548</v>
      </c>
    </row>
    <row r="214" spans="2:65" s="1" customFormat="1" ht="24.2" customHeight="1">
      <c r="B214" s="91"/>
      <c r="C214" s="224" t="s">
        <v>549</v>
      </c>
      <c r="D214" s="224" t="s">
        <v>127</v>
      </c>
      <c r="E214" s="225" t="s">
        <v>550</v>
      </c>
      <c r="F214" s="226" t="s">
        <v>551</v>
      </c>
      <c r="G214" s="227" t="s">
        <v>165</v>
      </c>
      <c r="H214" s="228">
        <v>0</v>
      </c>
      <c r="I214" s="92">
        <v>0</v>
      </c>
      <c r="J214" s="272">
        <f>ROUND(I214*H214,2)</f>
        <v>0</v>
      </c>
      <c r="K214" s="226" t="s">
        <v>131</v>
      </c>
      <c r="L214" s="27"/>
      <c r="M214" s="93" t="s">
        <v>3</v>
      </c>
      <c r="N214" s="94" t="s">
        <v>41</v>
      </c>
      <c r="O214" s="95">
        <v>4.0780000000000003</v>
      </c>
      <c r="P214" s="95">
        <f>O214*H214</f>
        <v>0</v>
      </c>
      <c r="Q214" s="95">
        <v>0</v>
      </c>
      <c r="R214" s="95">
        <f>Q214*H214</f>
        <v>0</v>
      </c>
      <c r="S214" s="95">
        <v>0</v>
      </c>
      <c r="T214" s="96">
        <f>S214*H214</f>
        <v>0</v>
      </c>
      <c r="AR214" s="97" t="s">
        <v>189</v>
      </c>
      <c r="AT214" s="97" t="s">
        <v>127</v>
      </c>
      <c r="AU214" s="97" t="s">
        <v>80</v>
      </c>
      <c r="AY214" s="16" t="s">
        <v>124</v>
      </c>
      <c r="BE214" s="98">
        <f>IF(N214="základní",J214,0)</f>
        <v>0</v>
      </c>
      <c r="BF214" s="98">
        <f>IF(N214="snížená",J214,0)</f>
        <v>0</v>
      </c>
      <c r="BG214" s="98">
        <f>IF(N214="zákl. přenesená",J214,0)</f>
        <v>0</v>
      </c>
      <c r="BH214" s="98">
        <f>IF(N214="sníž. přenesená",J214,0)</f>
        <v>0</v>
      </c>
      <c r="BI214" s="98">
        <f>IF(N214="nulová",J214,0)</f>
        <v>0</v>
      </c>
      <c r="BJ214" s="16" t="s">
        <v>78</v>
      </c>
      <c r="BK214" s="98">
        <f>ROUND(I214*H214,2)</f>
        <v>0</v>
      </c>
      <c r="BL214" s="16" t="s">
        <v>189</v>
      </c>
      <c r="BM214" s="97" t="s">
        <v>552</v>
      </c>
    </row>
    <row r="215" spans="2:65" s="1" customFormat="1">
      <c r="B215" s="27"/>
      <c r="D215" s="229" t="s">
        <v>134</v>
      </c>
      <c r="F215" s="230" t="s">
        <v>553</v>
      </c>
      <c r="I215" s="244"/>
      <c r="L215" s="27"/>
      <c r="M215" s="99"/>
      <c r="T215" s="45"/>
      <c r="AT215" s="16" t="s">
        <v>134</v>
      </c>
      <c r="AU215" s="16" t="s">
        <v>80</v>
      </c>
    </row>
    <row r="216" spans="2:65" s="11" customFormat="1" ht="22.9" customHeight="1">
      <c r="B216" s="84"/>
      <c r="D216" s="85" t="s">
        <v>69</v>
      </c>
      <c r="E216" s="223" t="s">
        <v>554</v>
      </c>
      <c r="F216" s="223" t="s">
        <v>555</v>
      </c>
      <c r="I216" s="257"/>
      <c r="J216" s="271">
        <f>BK216</f>
        <v>0</v>
      </c>
      <c r="L216" s="84"/>
      <c r="M216" s="86"/>
      <c r="P216" s="87">
        <f>SUM(P217:P232)</f>
        <v>23.320952000000002</v>
      </c>
      <c r="R216" s="87">
        <f>SUM(R217:R232)</f>
        <v>0.64260099999999998</v>
      </c>
      <c r="T216" s="88">
        <f>SUM(T217:T232)</f>
        <v>0</v>
      </c>
      <c r="AR216" s="85" t="s">
        <v>80</v>
      </c>
      <c r="AT216" s="89" t="s">
        <v>69</v>
      </c>
      <c r="AU216" s="89" t="s">
        <v>78</v>
      </c>
      <c r="AY216" s="85" t="s">
        <v>124</v>
      </c>
      <c r="BK216" s="90">
        <f>SUM(BK217:BK232)</f>
        <v>0</v>
      </c>
    </row>
    <row r="217" spans="2:65" s="1" customFormat="1" ht="16.5" customHeight="1">
      <c r="B217" s="91"/>
      <c r="C217" s="224" t="s">
        <v>556</v>
      </c>
      <c r="D217" s="224" t="s">
        <v>127</v>
      </c>
      <c r="E217" s="225" t="s">
        <v>557</v>
      </c>
      <c r="F217" s="226" t="s">
        <v>558</v>
      </c>
      <c r="G217" s="227" t="s">
        <v>146</v>
      </c>
      <c r="H217" s="228">
        <v>14.9</v>
      </c>
      <c r="I217" s="92">
        <v>0</v>
      </c>
      <c r="J217" s="272">
        <f>ROUND(I217*H217,2)</f>
        <v>0</v>
      </c>
      <c r="K217" s="226" t="s">
        <v>131</v>
      </c>
      <c r="L217" s="27"/>
      <c r="M217" s="93" t="s">
        <v>3</v>
      </c>
      <c r="N217" s="94" t="s">
        <v>41</v>
      </c>
      <c r="O217" s="95">
        <v>4.3999999999999997E-2</v>
      </c>
      <c r="P217" s="95">
        <f>O217*H217</f>
        <v>0.65559999999999996</v>
      </c>
      <c r="Q217" s="95">
        <v>2.9999999999999997E-4</v>
      </c>
      <c r="R217" s="95">
        <f>Q217*H217</f>
        <v>4.47E-3</v>
      </c>
      <c r="S217" s="95">
        <v>0</v>
      </c>
      <c r="T217" s="96">
        <f>S217*H217</f>
        <v>0</v>
      </c>
      <c r="AR217" s="97" t="s">
        <v>189</v>
      </c>
      <c r="AT217" s="97" t="s">
        <v>127</v>
      </c>
      <c r="AU217" s="97" t="s">
        <v>80</v>
      </c>
      <c r="AY217" s="16" t="s">
        <v>124</v>
      </c>
      <c r="BE217" s="98">
        <f>IF(N217="základní",J217,0)</f>
        <v>0</v>
      </c>
      <c r="BF217" s="98">
        <f>IF(N217="snížená",J217,0)</f>
        <v>0</v>
      </c>
      <c r="BG217" s="98">
        <f>IF(N217="zákl. přenesená",J217,0)</f>
        <v>0</v>
      </c>
      <c r="BH217" s="98">
        <f>IF(N217="sníž. přenesená",J217,0)</f>
        <v>0</v>
      </c>
      <c r="BI217" s="98">
        <f>IF(N217="nulová",J217,0)</f>
        <v>0</v>
      </c>
      <c r="BJ217" s="16" t="s">
        <v>78</v>
      </c>
      <c r="BK217" s="98">
        <f>ROUND(I217*H217,2)</f>
        <v>0</v>
      </c>
      <c r="BL217" s="16" t="s">
        <v>189</v>
      </c>
      <c r="BM217" s="97" t="s">
        <v>559</v>
      </c>
    </row>
    <row r="218" spans="2:65" s="1" customFormat="1">
      <c r="B218" s="27"/>
      <c r="D218" s="229" t="s">
        <v>134</v>
      </c>
      <c r="F218" s="230" t="s">
        <v>560</v>
      </c>
      <c r="I218" s="244"/>
      <c r="L218" s="27"/>
      <c r="M218" s="99"/>
      <c r="T218" s="45"/>
      <c r="AT218" s="16" t="s">
        <v>134</v>
      </c>
      <c r="AU218" s="16" t="s">
        <v>80</v>
      </c>
    </row>
    <row r="219" spans="2:65" s="1" customFormat="1" ht="16.5" customHeight="1">
      <c r="B219" s="91"/>
      <c r="C219" s="224" t="s">
        <v>561</v>
      </c>
      <c r="D219" s="224" t="s">
        <v>127</v>
      </c>
      <c r="E219" s="225" t="s">
        <v>562</v>
      </c>
      <c r="F219" s="226" t="s">
        <v>563</v>
      </c>
      <c r="G219" s="227" t="s">
        <v>146</v>
      </c>
      <c r="H219" s="228">
        <v>14.9</v>
      </c>
      <c r="I219" s="92">
        <v>0</v>
      </c>
      <c r="J219" s="272">
        <f>ROUND(I219*H219,2)</f>
        <v>0</v>
      </c>
      <c r="K219" s="226" t="s">
        <v>131</v>
      </c>
      <c r="L219" s="27"/>
      <c r="M219" s="93" t="s">
        <v>3</v>
      </c>
      <c r="N219" s="94" t="s">
        <v>41</v>
      </c>
      <c r="O219" s="95">
        <v>5.5E-2</v>
      </c>
      <c r="P219" s="95">
        <f>O219*H219</f>
        <v>0.81950000000000001</v>
      </c>
      <c r="Q219" s="95">
        <v>0</v>
      </c>
      <c r="R219" s="95">
        <f>Q219*H219</f>
        <v>0</v>
      </c>
      <c r="S219" s="95">
        <v>0</v>
      </c>
      <c r="T219" s="96">
        <f>S219*H219</f>
        <v>0</v>
      </c>
      <c r="AR219" s="97" t="s">
        <v>189</v>
      </c>
      <c r="AT219" s="97" t="s">
        <v>127</v>
      </c>
      <c r="AU219" s="97" t="s">
        <v>80</v>
      </c>
      <c r="AY219" s="16" t="s">
        <v>124</v>
      </c>
      <c r="BE219" s="98">
        <f>IF(N219="základní",J219,0)</f>
        <v>0</v>
      </c>
      <c r="BF219" s="98">
        <f>IF(N219="snížená",J219,0)</f>
        <v>0</v>
      </c>
      <c r="BG219" s="98">
        <f>IF(N219="zákl. přenesená",J219,0)</f>
        <v>0</v>
      </c>
      <c r="BH219" s="98">
        <f>IF(N219="sníž. přenesená",J219,0)</f>
        <v>0</v>
      </c>
      <c r="BI219" s="98">
        <f>IF(N219="nulová",J219,0)</f>
        <v>0</v>
      </c>
      <c r="BJ219" s="16" t="s">
        <v>78</v>
      </c>
      <c r="BK219" s="98">
        <f>ROUND(I219*H219,2)</f>
        <v>0</v>
      </c>
      <c r="BL219" s="16" t="s">
        <v>189</v>
      </c>
      <c r="BM219" s="97" t="s">
        <v>564</v>
      </c>
    </row>
    <row r="220" spans="2:65" s="1" customFormat="1">
      <c r="B220" s="27"/>
      <c r="D220" s="229" t="s">
        <v>134</v>
      </c>
      <c r="F220" s="230" t="s">
        <v>565</v>
      </c>
      <c r="I220" s="244"/>
      <c r="L220" s="27"/>
      <c r="M220" s="99"/>
      <c r="T220" s="45"/>
      <c r="AT220" s="16" t="s">
        <v>134</v>
      </c>
      <c r="AU220" s="16" t="s">
        <v>80</v>
      </c>
    </row>
    <row r="221" spans="2:65" s="1" customFormat="1" ht="24.2" customHeight="1">
      <c r="B221" s="91"/>
      <c r="C221" s="224" t="s">
        <v>566</v>
      </c>
      <c r="D221" s="224" t="s">
        <v>127</v>
      </c>
      <c r="E221" s="225" t="s">
        <v>567</v>
      </c>
      <c r="F221" s="226" t="s">
        <v>568</v>
      </c>
      <c r="G221" s="227" t="s">
        <v>146</v>
      </c>
      <c r="H221" s="228">
        <v>14.9</v>
      </c>
      <c r="I221" s="92">
        <v>0</v>
      </c>
      <c r="J221" s="272">
        <f>ROUND(I221*H221,2)</f>
        <v>0</v>
      </c>
      <c r="K221" s="226" t="s">
        <v>131</v>
      </c>
      <c r="L221" s="27"/>
      <c r="M221" s="93" t="s">
        <v>3</v>
      </c>
      <c r="N221" s="94" t="s">
        <v>41</v>
      </c>
      <c r="O221" s="95">
        <v>0.245</v>
      </c>
      <c r="P221" s="95">
        <f>O221*H221</f>
        <v>3.6505000000000001</v>
      </c>
      <c r="Q221" s="95">
        <v>7.4999999999999997E-3</v>
      </c>
      <c r="R221" s="95">
        <f>Q221*H221</f>
        <v>0.11175</v>
      </c>
      <c r="S221" s="95">
        <v>0</v>
      </c>
      <c r="T221" s="96">
        <f>S221*H221</f>
        <v>0</v>
      </c>
      <c r="AR221" s="97" t="s">
        <v>189</v>
      </c>
      <c r="AT221" s="97" t="s">
        <v>127</v>
      </c>
      <c r="AU221" s="97" t="s">
        <v>80</v>
      </c>
      <c r="AY221" s="16" t="s">
        <v>124</v>
      </c>
      <c r="BE221" s="98">
        <f>IF(N221="základní",J221,0)</f>
        <v>0</v>
      </c>
      <c r="BF221" s="98">
        <f>IF(N221="snížená",J221,0)</f>
        <v>0</v>
      </c>
      <c r="BG221" s="98">
        <f>IF(N221="zákl. přenesená",J221,0)</f>
        <v>0</v>
      </c>
      <c r="BH221" s="98">
        <f>IF(N221="sníž. přenesená",J221,0)</f>
        <v>0</v>
      </c>
      <c r="BI221" s="98">
        <f>IF(N221="nulová",J221,0)</f>
        <v>0</v>
      </c>
      <c r="BJ221" s="16" t="s">
        <v>78</v>
      </c>
      <c r="BK221" s="98">
        <f>ROUND(I221*H221,2)</f>
        <v>0</v>
      </c>
      <c r="BL221" s="16" t="s">
        <v>189</v>
      </c>
      <c r="BM221" s="97" t="s">
        <v>569</v>
      </c>
    </row>
    <row r="222" spans="2:65" s="1" customFormat="1">
      <c r="B222" s="27"/>
      <c r="D222" s="229" t="s">
        <v>134</v>
      </c>
      <c r="F222" s="230" t="s">
        <v>570</v>
      </c>
      <c r="I222" s="244"/>
      <c r="L222" s="27"/>
      <c r="M222" s="99"/>
      <c r="T222" s="45"/>
      <c r="AT222" s="16" t="s">
        <v>134</v>
      </c>
      <c r="AU222" s="16" t="s">
        <v>80</v>
      </c>
    </row>
    <row r="223" spans="2:65" s="1" customFormat="1" ht="24.2" customHeight="1">
      <c r="B223" s="91"/>
      <c r="C223" s="224" t="s">
        <v>571</v>
      </c>
      <c r="D223" s="224" t="s">
        <v>127</v>
      </c>
      <c r="E223" s="225" t="s">
        <v>572</v>
      </c>
      <c r="F223" s="226" t="s">
        <v>573</v>
      </c>
      <c r="G223" s="227" t="s">
        <v>146</v>
      </c>
      <c r="H223" s="228">
        <v>14.9</v>
      </c>
      <c r="I223" s="92">
        <v>0</v>
      </c>
      <c r="J223" s="272">
        <f>ROUND(I223*H223,2)</f>
        <v>0</v>
      </c>
      <c r="K223" s="226" t="s">
        <v>131</v>
      </c>
      <c r="L223" s="27"/>
      <c r="M223" s="93" t="s">
        <v>3</v>
      </c>
      <c r="N223" s="94" t="s">
        <v>41</v>
      </c>
      <c r="O223" s="95">
        <v>0.68</v>
      </c>
      <c r="P223" s="95">
        <f>O223*H223</f>
        <v>10.132000000000001</v>
      </c>
      <c r="Q223" s="95">
        <v>7.5500000000000003E-3</v>
      </c>
      <c r="R223" s="95">
        <f>Q223*H223</f>
        <v>0.11249500000000001</v>
      </c>
      <c r="S223" s="95">
        <v>0</v>
      </c>
      <c r="T223" s="96">
        <f>S223*H223</f>
        <v>0</v>
      </c>
      <c r="AR223" s="97" t="s">
        <v>189</v>
      </c>
      <c r="AT223" s="97" t="s">
        <v>127</v>
      </c>
      <c r="AU223" s="97" t="s">
        <v>80</v>
      </c>
      <c r="AY223" s="16" t="s">
        <v>124</v>
      </c>
      <c r="BE223" s="98">
        <f>IF(N223="základní",J223,0)</f>
        <v>0</v>
      </c>
      <c r="BF223" s="98">
        <f>IF(N223="snížená",J223,0)</f>
        <v>0</v>
      </c>
      <c r="BG223" s="98">
        <f>IF(N223="zákl. přenesená",J223,0)</f>
        <v>0</v>
      </c>
      <c r="BH223" s="98">
        <f>IF(N223="sníž. přenesená",J223,0)</f>
        <v>0</v>
      </c>
      <c r="BI223" s="98">
        <f>IF(N223="nulová",J223,0)</f>
        <v>0</v>
      </c>
      <c r="BJ223" s="16" t="s">
        <v>78</v>
      </c>
      <c r="BK223" s="98">
        <f>ROUND(I223*H223,2)</f>
        <v>0</v>
      </c>
      <c r="BL223" s="16" t="s">
        <v>189</v>
      </c>
      <c r="BM223" s="97" t="s">
        <v>574</v>
      </c>
    </row>
    <row r="224" spans="2:65" s="1" customFormat="1">
      <c r="B224" s="27"/>
      <c r="D224" s="229" t="s">
        <v>134</v>
      </c>
      <c r="F224" s="230" t="s">
        <v>575</v>
      </c>
      <c r="I224" s="244"/>
      <c r="L224" s="27"/>
      <c r="M224" s="99"/>
      <c r="T224" s="45"/>
      <c r="AT224" s="16" t="s">
        <v>134</v>
      </c>
      <c r="AU224" s="16" t="s">
        <v>80</v>
      </c>
    </row>
    <row r="225" spans="2:65" s="1" customFormat="1" ht="16.5" customHeight="1">
      <c r="B225" s="91"/>
      <c r="C225" s="231" t="s">
        <v>576</v>
      </c>
      <c r="D225" s="231" t="s">
        <v>136</v>
      </c>
      <c r="E225" s="232" t="s">
        <v>577</v>
      </c>
      <c r="F225" s="233" t="s">
        <v>578</v>
      </c>
      <c r="G225" s="234" t="s">
        <v>146</v>
      </c>
      <c r="H225" s="235">
        <v>16.39</v>
      </c>
      <c r="I225" s="100">
        <v>0</v>
      </c>
      <c r="J225" s="273">
        <f>ROUND(I225*H225,2)</f>
        <v>0</v>
      </c>
      <c r="K225" s="233" t="s">
        <v>131</v>
      </c>
      <c r="L225" s="101"/>
      <c r="M225" s="102" t="s">
        <v>3</v>
      </c>
      <c r="N225" s="103" t="s">
        <v>41</v>
      </c>
      <c r="O225" s="95">
        <v>0</v>
      </c>
      <c r="P225" s="95">
        <f>O225*H225</f>
        <v>0</v>
      </c>
      <c r="Q225" s="95">
        <v>2.1999999999999999E-2</v>
      </c>
      <c r="R225" s="95">
        <f>Q225*H225</f>
        <v>0.36058000000000001</v>
      </c>
      <c r="S225" s="95">
        <v>0</v>
      </c>
      <c r="T225" s="96">
        <f>S225*H225</f>
        <v>0</v>
      </c>
      <c r="AR225" s="97" t="s">
        <v>216</v>
      </c>
      <c r="AT225" s="97" t="s">
        <v>136</v>
      </c>
      <c r="AU225" s="97" t="s">
        <v>80</v>
      </c>
      <c r="AY225" s="16" t="s">
        <v>124</v>
      </c>
      <c r="BE225" s="98">
        <f>IF(N225="základní",J225,0)</f>
        <v>0</v>
      </c>
      <c r="BF225" s="98">
        <f>IF(N225="snížená",J225,0)</f>
        <v>0</v>
      </c>
      <c r="BG225" s="98">
        <f>IF(N225="zákl. přenesená",J225,0)</f>
        <v>0</v>
      </c>
      <c r="BH225" s="98">
        <f>IF(N225="sníž. přenesená",J225,0)</f>
        <v>0</v>
      </c>
      <c r="BI225" s="98">
        <f>IF(N225="nulová",J225,0)</f>
        <v>0</v>
      </c>
      <c r="BJ225" s="16" t="s">
        <v>78</v>
      </c>
      <c r="BK225" s="98">
        <f>ROUND(I225*H225,2)</f>
        <v>0</v>
      </c>
      <c r="BL225" s="16" t="s">
        <v>189</v>
      </c>
      <c r="BM225" s="97" t="s">
        <v>579</v>
      </c>
    </row>
    <row r="226" spans="2:65" s="12" customFormat="1">
      <c r="B226" s="104"/>
      <c r="D226" s="236" t="s">
        <v>149</v>
      </c>
      <c r="F226" s="237" t="s">
        <v>580</v>
      </c>
      <c r="H226" s="238">
        <v>16.39</v>
      </c>
      <c r="I226" s="258"/>
      <c r="L226" s="104"/>
      <c r="M226" s="106"/>
      <c r="T226" s="107"/>
      <c r="AT226" s="105" t="s">
        <v>149</v>
      </c>
      <c r="AU226" s="105" t="s">
        <v>80</v>
      </c>
      <c r="AV226" s="12" t="s">
        <v>80</v>
      </c>
      <c r="AW226" s="12" t="s">
        <v>4</v>
      </c>
      <c r="AX226" s="12" t="s">
        <v>78</v>
      </c>
      <c r="AY226" s="105" t="s">
        <v>124</v>
      </c>
    </row>
    <row r="227" spans="2:65" s="1" customFormat="1" ht="16.5" customHeight="1">
      <c r="B227" s="91"/>
      <c r="C227" s="224" t="s">
        <v>581</v>
      </c>
      <c r="D227" s="224" t="s">
        <v>127</v>
      </c>
      <c r="E227" s="225" t="s">
        <v>582</v>
      </c>
      <c r="F227" s="226" t="s">
        <v>583</v>
      </c>
      <c r="G227" s="227" t="s">
        <v>146</v>
      </c>
      <c r="H227" s="228">
        <v>14.9</v>
      </c>
      <c r="I227" s="92">
        <v>0</v>
      </c>
      <c r="J227" s="272">
        <f>ROUND(I227*H227,2)</f>
        <v>0</v>
      </c>
      <c r="K227" s="226" t="s">
        <v>131</v>
      </c>
      <c r="L227" s="27"/>
      <c r="M227" s="93" t="s">
        <v>3</v>
      </c>
      <c r="N227" s="94" t="s">
        <v>41</v>
      </c>
      <c r="O227" s="95">
        <v>0.27800000000000002</v>
      </c>
      <c r="P227" s="95">
        <f>O227*H227</f>
        <v>4.1422000000000008</v>
      </c>
      <c r="Q227" s="95">
        <v>1.5E-3</v>
      </c>
      <c r="R227" s="95">
        <f>Q227*H227</f>
        <v>2.2350000000000002E-2</v>
      </c>
      <c r="S227" s="95">
        <v>0</v>
      </c>
      <c r="T227" s="96">
        <f>S227*H227</f>
        <v>0</v>
      </c>
      <c r="AR227" s="97" t="s">
        <v>189</v>
      </c>
      <c r="AT227" s="97" t="s">
        <v>127</v>
      </c>
      <c r="AU227" s="97" t="s">
        <v>80</v>
      </c>
      <c r="AY227" s="16" t="s">
        <v>124</v>
      </c>
      <c r="BE227" s="98">
        <f>IF(N227="základní",J227,0)</f>
        <v>0</v>
      </c>
      <c r="BF227" s="98">
        <f>IF(N227="snížená",J227,0)</f>
        <v>0</v>
      </c>
      <c r="BG227" s="98">
        <f>IF(N227="zákl. přenesená",J227,0)</f>
        <v>0</v>
      </c>
      <c r="BH227" s="98">
        <f>IF(N227="sníž. přenesená",J227,0)</f>
        <v>0</v>
      </c>
      <c r="BI227" s="98">
        <f>IF(N227="nulová",J227,0)</f>
        <v>0</v>
      </c>
      <c r="BJ227" s="16" t="s">
        <v>78</v>
      </c>
      <c r="BK227" s="98">
        <f>ROUND(I227*H227,2)</f>
        <v>0</v>
      </c>
      <c r="BL227" s="16" t="s">
        <v>189</v>
      </c>
      <c r="BM227" s="97" t="s">
        <v>584</v>
      </c>
    </row>
    <row r="228" spans="2:65" s="1" customFormat="1">
      <c r="B228" s="27"/>
      <c r="D228" s="229" t="s">
        <v>134</v>
      </c>
      <c r="F228" s="230" t="s">
        <v>585</v>
      </c>
      <c r="I228" s="244"/>
      <c r="L228" s="27"/>
      <c r="M228" s="99"/>
      <c r="T228" s="45"/>
      <c r="AT228" s="16" t="s">
        <v>134</v>
      </c>
      <c r="AU228" s="16" t="s">
        <v>80</v>
      </c>
    </row>
    <row r="229" spans="2:65" s="1" customFormat="1" ht="16.5" customHeight="1">
      <c r="B229" s="91"/>
      <c r="C229" s="224" t="s">
        <v>586</v>
      </c>
      <c r="D229" s="224" t="s">
        <v>127</v>
      </c>
      <c r="E229" s="225" t="s">
        <v>587</v>
      </c>
      <c r="F229" s="226" t="s">
        <v>588</v>
      </c>
      <c r="G229" s="227" t="s">
        <v>275</v>
      </c>
      <c r="H229" s="228">
        <v>21.8</v>
      </c>
      <c r="I229" s="92">
        <v>0</v>
      </c>
      <c r="J229" s="272">
        <f>ROUND(I229*H229,2)</f>
        <v>0</v>
      </c>
      <c r="K229" s="226" t="s">
        <v>131</v>
      </c>
      <c r="L229" s="27"/>
      <c r="M229" s="93" t="s">
        <v>3</v>
      </c>
      <c r="N229" s="94" t="s">
        <v>41</v>
      </c>
      <c r="O229" s="95">
        <v>0.06</v>
      </c>
      <c r="P229" s="95">
        <f>O229*H229</f>
        <v>1.3080000000000001</v>
      </c>
      <c r="Q229" s="95">
        <v>1.42E-3</v>
      </c>
      <c r="R229" s="95">
        <f>Q229*H229</f>
        <v>3.0956000000000001E-2</v>
      </c>
      <c r="S229" s="95">
        <v>0</v>
      </c>
      <c r="T229" s="96">
        <f>S229*H229</f>
        <v>0</v>
      </c>
      <c r="AR229" s="97" t="s">
        <v>189</v>
      </c>
      <c r="AT229" s="97" t="s">
        <v>127</v>
      </c>
      <c r="AU229" s="97" t="s">
        <v>80</v>
      </c>
      <c r="AY229" s="16" t="s">
        <v>124</v>
      </c>
      <c r="BE229" s="98">
        <f>IF(N229="základní",J229,0)</f>
        <v>0</v>
      </c>
      <c r="BF229" s="98">
        <f>IF(N229="snížená",J229,0)</f>
        <v>0</v>
      </c>
      <c r="BG229" s="98">
        <f>IF(N229="zákl. přenesená",J229,0)</f>
        <v>0</v>
      </c>
      <c r="BH229" s="98">
        <f>IF(N229="sníž. přenesená",J229,0)</f>
        <v>0</v>
      </c>
      <c r="BI229" s="98">
        <f>IF(N229="nulová",J229,0)</f>
        <v>0</v>
      </c>
      <c r="BJ229" s="16" t="s">
        <v>78</v>
      </c>
      <c r="BK229" s="98">
        <f>ROUND(I229*H229,2)</f>
        <v>0</v>
      </c>
      <c r="BL229" s="16" t="s">
        <v>189</v>
      </c>
      <c r="BM229" s="97" t="s">
        <v>589</v>
      </c>
    </row>
    <row r="230" spans="2:65" s="1" customFormat="1">
      <c r="B230" s="27"/>
      <c r="D230" s="229" t="s">
        <v>134</v>
      </c>
      <c r="F230" s="230" t="s">
        <v>590</v>
      </c>
      <c r="I230" s="244"/>
      <c r="L230" s="27"/>
      <c r="M230" s="99"/>
      <c r="T230" s="45"/>
      <c r="AT230" s="16" t="s">
        <v>134</v>
      </c>
      <c r="AU230" s="16" t="s">
        <v>80</v>
      </c>
    </row>
    <row r="231" spans="2:65" s="1" customFormat="1" ht="24.2" customHeight="1">
      <c r="B231" s="91"/>
      <c r="C231" s="224" t="s">
        <v>591</v>
      </c>
      <c r="D231" s="224" t="s">
        <v>127</v>
      </c>
      <c r="E231" s="225" t="s">
        <v>592</v>
      </c>
      <c r="F231" s="226" t="s">
        <v>593</v>
      </c>
      <c r="G231" s="227" t="s">
        <v>165</v>
      </c>
      <c r="H231" s="228">
        <v>0.64300000000000002</v>
      </c>
      <c r="I231" s="92">
        <v>0</v>
      </c>
      <c r="J231" s="272">
        <f>ROUND(I231*H231,2)</f>
        <v>0</v>
      </c>
      <c r="K231" s="226" t="s">
        <v>131</v>
      </c>
      <c r="L231" s="27"/>
      <c r="M231" s="93" t="s">
        <v>3</v>
      </c>
      <c r="N231" s="94" t="s">
        <v>41</v>
      </c>
      <c r="O231" s="95">
        <v>4.0640000000000001</v>
      </c>
      <c r="P231" s="95">
        <f>O231*H231</f>
        <v>2.6131519999999999</v>
      </c>
      <c r="Q231" s="95">
        <v>0</v>
      </c>
      <c r="R231" s="95">
        <f>Q231*H231</f>
        <v>0</v>
      </c>
      <c r="S231" s="95">
        <v>0</v>
      </c>
      <c r="T231" s="96">
        <f>S231*H231</f>
        <v>0</v>
      </c>
      <c r="AR231" s="97" t="s">
        <v>189</v>
      </c>
      <c r="AT231" s="97" t="s">
        <v>127</v>
      </c>
      <c r="AU231" s="97" t="s">
        <v>80</v>
      </c>
      <c r="AY231" s="16" t="s">
        <v>124</v>
      </c>
      <c r="BE231" s="98">
        <f>IF(N231="základní",J231,0)</f>
        <v>0</v>
      </c>
      <c r="BF231" s="98">
        <f>IF(N231="snížená",J231,0)</f>
        <v>0</v>
      </c>
      <c r="BG231" s="98">
        <f>IF(N231="zákl. přenesená",J231,0)</f>
        <v>0</v>
      </c>
      <c r="BH231" s="98">
        <f>IF(N231="sníž. přenesená",J231,0)</f>
        <v>0</v>
      </c>
      <c r="BI231" s="98">
        <f>IF(N231="nulová",J231,0)</f>
        <v>0</v>
      </c>
      <c r="BJ231" s="16" t="s">
        <v>78</v>
      </c>
      <c r="BK231" s="98">
        <f>ROUND(I231*H231,2)</f>
        <v>0</v>
      </c>
      <c r="BL231" s="16" t="s">
        <v>189</v>
      </c>
      <c r="BM231" s="97" t="s">
        <v>594</v>
      </c>
    </row>
    <row r="232" spans="2:65" s="1" customFormat="1">
      <c r="B232" s="27"/>
      <c r="D232" s="229" t="s">
        <v>134</v>
      </c>
      <c r="F232" s="230" t="s">
        <v>595</v>
      </c>
      <c r="I232" s="244"/>
      <c r="L232" s="27"/>
      <c r="M232" s="99"/>
      <c r="T232" s="45"/>
      <c r="AT232" s="16" t="s">
        <v>134</v>
      </c>
      <c r="AU232" s="16" t="s">
        <v>80</v>
      </c>
    </row>
    <row r="233" spans="2:65" s="11" customFormat="1" ht="22.9" customHeight="1">
      <c r="B233" s="84"/>
      <c r="D233" s="85" t="s">
        <v>69</v>
      </c>
      <c r="E233" s="223" t="s">
        <v>596</v>
      </c>
      <c r="F233" s="223" t="s">
        <v>597</v>
      </c>
      <c r="I233" s="257"/>
      <c r="J233" s="271">
        <f>BK233</f>
        <v>0</v>
      </c>
      <c r="L233" s="84"/>
      <c r="M233" s="86"/>
      <c r="P233" s="87">
        <f>SUM(P234:P261)</f>
        <v>76.202258999999998</v>
      </c>
      <c r="R233" s="87">
        <f>SUM(R234:R261)</f>
        <v>1.2965284100000001</v>
      </c>
      <c r="T233" s="88">
        <f>SUM(T234:T261)</f>
        <v>1.3566</v>
      </c>
      <c r="AR233" s="85" t="s">
        <v>80</v>
      </c>
      <c r="AT233" s="89" t="s">
        <v>69</v>
      </c>
      <c r="AU233" s="89" t="s">
        <v>78</v>
      </c>
      <c r="AY233" s="85" t="s">
        <v>124</v>
      </c>
      <c r="BK233" s="90">
        <f>SUM(BK234:BK261)</f>
        <v>0</v>
      </c>
    </row>
    <row r="234" spans="2:65" s="1" customFormat="1" ht="16.5" customHeight="1">
      <c r="B234" s="91"/>
      <c r="C234" s="224" t="s">
        <v>598</v>
      </c>
      <c r="D234" s="224" t="s">
        <v>127</v>
      </c>
      <c r="E234" s="225" t="s">
        <v>599</v>
      </c>
      <c r="F234" s="226" t="s">
        <v>600</v>
      </c>
      <c r="G234" s="227" t="s">
        <v>146</v>
      </c>
      <c r="H234" s="228">
        <v>41.395000000000003</v>
      </c>
      <c r="I234" s="92">
        <v>0</v>
      </c>
      <c r="J234" s="272">
        <f>ROUND(I234*H234,2)</f>
        <v>0</v>
      </c>
      <c r="K234" s="226" t="s">
        <v>131</v>
      </c>
      <c r="L234" s="27"/>
      <c r="M234" s="93" t="s">
        <v>3</v>
      </c>
      <c r="N234" s="94" t="s">
        <v>41</v>
      </c>
      <c r="O234" s="95">
        <v>0.375</v>
      </c>
      <c r="P234" s="95">
        <f>O234*H234</f>
        <v>15.523125</v>
      </c>
      <c r="Q234" s="95">
        <v>1.5E-3</v>
      </c>
      <c r="R234" s="95">
        <f>Q234*H234</f>
        <v>6.2092500000000009E-2</v>
      </c>
      <c r="S234" s="95">
        <v>0</v>
      </c>
      <c r="T234" s="96">
        <f>S234*H234</f>
        <v>0</v>
      </c>
      <c r="AR234" s="97" t="s">
        <v>189</v>
      </c>
      <c r="AT234" s="97" t="s">
        <v>127</v>
      </c>
      <c r="AU234" s="97" t="s">
        <v>80</v>
      </c>
      <c r="AY234" s="16" t="s">
        <v>124</v>
      </c>
      <c r="BE234" s="98">
        <f>IF(N234="základní",J234,0)</f>
        <v>0</v>
      </c>
      <c r="BF234" s="98">
        <f>IF(N234="snížená",J234,0)</f>
        <v>0</v>
      </c>
      <c r="BG234" s="98">
        <f>IF(N234="zákl. přenesená",J234,0)</f>
        <v>0</v>
      </c>
      <c r="BH234" s="98">
        <f>IF(N234="sníž. přenesená",J234,0)</f>
        <v>0</v>
      </c>
      <c r="BI234" s="98">
        <f>IF(N234="nulová",J234,0)</f>
        <v>0</v>
      </c>
      <c r="BJ234" s="16" t="s">
        <v>78</v>
      </c>
      <c r="BK234" s="98">
        <f>ROUND(I234*H234,2)</f>
        <v>0</v>
      </c>
      <c r="BL234" s="16" t="s">
        <v>189</v>
      </c>
      <c r="BM234" s="97" t="s">
        <v>601</v>
      </c>
    </row>
    <row r="235" spans="2:65" s="1" customFormat="1">
      <c r="B235" s="27"/>
      <c r="D235" s="229" t="s">
        <v>134</v>
      </c>
      <c r="F235" s="230" t="s">
        <v>602</v>
      </c>
      <c r="I235" s="244"/>
      <c r="L235" s="27"/>
      <c r="M235" s="99"/>
      <c r="T235" s="45"/>
      <c r="AT235" s="16" t="s">
        <v>134</v>
      </c>
      <c r="AU235" s="16" t="s">
        <v>80</v>
      </c>
    </row>
    <row r="236" spans="2:65" s="1" customFormat="1" ht="21.75" customHeight="1">
      <c r="B236" s="91"/>
      <c r="C236" s="224" t="s">
        <v>603</v>
      </c>
      <c r="D236" s="224" t="s">
        <v>127</v>
      </c>
      <c r="E236" s="225" t="s">
        <v>604</v>
      </c>
      <c r="F236" s="226" t="s">
        <v>605</v>
      </c>
      <c r="G236" s="227" t="s">
        <v>146</v>
      </c>
      <c r="H236" s="228">
        <v>41.395000000000003</v>
      </c>
      <c r="I236" s="92">
        <v>0</v>
      </c>
      <c r="J236" s="272">
        <f>ROUND(I236*H236,2)</f>
        <v>0</v>
      </c>
      <c r="K236" s="226" t="s">
        <v>131</v>
      </c>
      <c r="L236" s="27"/>
      <c r="M236" s="93" t="s">
        <v>3</v>
      </c>
      <c r="N236" s="94" t="s">
        <v>41</v>
      </c>
      <c r="O236" s="95">
        <v>9.9000000000000005E-2</v>
      </c>
      <c r="P236" s="95">
        <f>O236*H236</f>
        <v>4.0981050000000003</v>
      </c>
      <c r="Q236" s="95">
        <v>4.4999999999999997E-3</v>
      </c>
      <c r="R236" s="95">
        <f>Q236*H236</f>
        <v>0.18627750000000001</v>
      </c>
      <c r="S236" s="95">
        <v>0</v>
      </c>
      <c r="T236" s="96">
        <f>S236*H236</f>
        <v>0</v>
      </c>
      <c r="AR236" s="97" t="s">
        <v>189</v>
      </c>
      <c r="AT236" s="97" t="s">
        <v>127</v>
      </c>
      <c r="AU236" s="97" t="s">
        <v>80</v>
      </c>
      <c r="AY236" s="16" t="s">
        <v>124</v>
      </c>
      <c r="BE236" s="98">
        <f>IF(N236="základní",J236,0)</f>
        <v>0</v>
      </c>
      <c r="BF236" s="98">
        <f>IF(N236="snížená",J236,0)</f>
        <v>0</v>
      </c>
      <c r="BG236" s="98">
        <f>IF(N236="zákl. přenesená",J236,0)</f>
        <v>0</v>
      </c>
      <c r="BH236" s="98">
        <f>IF(N236="sníž. přenesená",J236,0)</f>
        <v>0</v>
      </c>
      <c r="BI236" s="98">
        <f>IF(N236="nulová",J236,0)</f>
        <v>0</v>
      </c>
      <c r="BJ236" s="16" t="s">
        <v>78</v>
      </c>
      <c r="BK236" s="98">
        <f>ROUND(I236*H236,2)</f>
        <v>0</v>
      </c>
      <c r="BL236" s="16" t="s">
        <v>189</v>
      </c>
      <c r="BM236" s="97" t="s">
        <v>606</v>
      </c>
    </row>
    <row r="237" spans="2:65" s="1" customFormat="1">
      <c r="B237" s="27"/>
      <c r="D237" s="229" t="s">
        <v>134</v>
      </c>
      <c r="F237" s="230" t="s">
        <v>607</v>
      </c>
      <c r="I237" s="244"/>
      <c r="L237" s="27"/>
      <c r="M237" s="99"/>
      <c r="T237" s="45"/>
      <c r="AT237" s="16" t="s">
        <v>134</v>
      </c>
      <c r="AU237" s="16" t="s">
        <v>80</v>
      </c>
    </row>
    <row r="238" spans="2:65" s="1" customFormat="1" ht="21.75" customHeight="1">
      <c r="B238" s="91"/>
      <c r="C238" s="224" t="s">
        <v>608</v>
      </c>
      <c r="D238" s="224" t="s">
        <v>127</v>
      </c>
      <c r="E238" s="225" t="s">
        <v>609</v>
      </c>
      <c r="F238" s="226" t="s">
        <v>610</v>
      </c>
      <c r="G238" s="227" t="s">
        <v>146</v>
      </c>
      <c r="H238" s="228">
        <v>41.395000000000003</v>
      </c>
      <c r="I238" s="92">
        <v>0</v>
      </c>
      <c r="J238" s="272">
        <f>ROUND(I238*H238,2)</f>
        <v>0</v>
      </c>
      <c r="K238" s="226" t="s">
        <v>131</v>
      </c>
      <c r="L238" s="27"/>
      <c r="M238" s="93" t="s">
        <v>3</v>
      </c>
      <c r="N238" s="94" t="s">
        <v>41</v>
      </c>
      <c r="O238" s="95">
        <v>0.86</v>
      </c>
      <c r="P238" s="95">
        <f>O238*H238</f>
        <v>35.599700000000006</v>
      </c>
      <c r="Q238" s="95">
        <v>5.3E-3</v>
      </c>
      <c r="R238" s="95">
        <f>Q238*H238</f>
        <v>0.21939350000000002</v>
      </c>
      <c r="S238" s="95">
        <v>0</v>
      </c>
      <c r="T238" s="96">
        <f>S238*H238</f>
        <v>0</v>
      </c>
      <c r="AR238" s="97" t="s">
        <v>189</v>
      </c>
      <c r="AT238" s="97" t="s">
        <v>127</v>
      </c>
      <c r="AU238" s="97" t="s">
        <v>80</v>
      </c>
      <c r="AY238" s="16" t="s">
        <v>124</v>
      </c>
      <c r="BE238" s="98">
        <f>IF(N238="základní",J238,0)</f>
        <v>0</v>
      </c>
      <c r="BF238" s="98">
        <f>IF(N238="snížená",J238,0)</f>
        <v>0</v>
      </c>
      <c r="BG238" s="98">
        <f>IF(N238="zákl. přenesená",J238,0)</f>
        <v>0</v>
      </c>
      <c r="BH238" s="98">
        <f>IF(N238="sníž. přenesená",J238,0)</f>
        <v>0</v>
      </c>
      <c r="BI238" s="98">
        <f>IF(N238="nulová",J238,0)</f>
        <v>0</v>
      </c>
      <c r="BJ238" s="16" t="s">
        <v>78</v>
      </c>
      <c r="BK238" s="98">
        <f>ROUND(I238*H238,2)</f>
        <v>0</v>
      </c>
      <c r="BL238" s="16" t="s">
        <v>189</v>
      </c>
      <c r="BM238" s="97" t="s">
        <v>611</v>
      </c>
    </row>
    <row r="239" spans="2:65" s="1" customFormat="1">
      <c r="B239" s="27"/>
      <c r="D239" s="229" t="s">
        <v>134</v>
      </c>
      <c r="F239" s="230" t="s">
        <v>612</v>
      </c>
      <c r="I239" s="244"/>
      <c r="L239" s="27"/>
      <c r="M239" s="99"/>
      <c r="T239" s="45"/>
      <c r="AT239" s="16" t="s">
        <v>134</v>
      </c>
      <c r="AU239" s="16" t="s">
        <v>80</v>
      </c>
    </row>
    <row r="240" spans="2:65" s="12" customFormat="1">
      <c r="B240" s="104"/>
      <c r="D240" s="236" t="s">
        <v>149</v>
      </c>
      <c r="E240" s="105" t="s">
        <v>3</v>
      </c>
      <c r="F240" s="237" t="s">
        <v>613</v>
      </c>
      <c r="H240" s="238">
        <v>17.875</v>
      </c>
      <c r="I240" s="258"/>
      <c r="L240" s="104"/>
      <c r="M240" s="106"/>
      <c r="T240" s="107"/>
      <c r="AT240" s="105" t="s">
        <v>149</v>
      </c>
      <c r="AU240" s="105" t="s">
        <v>80</v>
      </c>
      <c r="AV240" s="12" t="s">
        <v>80</v>
      </c>
      <c r="AW240" s="12" t="s">
        <v>30</v>
      </c>
      <c r="AX240" s="12" t="s">
        <v>70</v>
      </c>
      <c r="AY240" s="105" t="s">
        <v>124</v>
      </c>
    </row>
    <row r="241" spans="2:65" s="12" customFormat="1">
      <c r="B241" s="104"/>
      <c r="D241" s="236" t="s">
        <v>149</v>
      </c>
      <c r="E241" s="105" t="s">
        <v>3</v>
      </c>
      <c r="F241" s="237" t="s">
        <v>614</v>
      </c>
      <c r="H241" s="238">
        <v>12.24</v>
      </c>
      <c r="I241" s="258"/>
      <c r="L241" s="104"/>
      <c r="M241" s="106"/>
      <c r="T241" s="107"/>
      <c r="AT241" s="105" t="s">
        <v>149</v>
      </c>
      <c r="AU241" s="105" t="s">
        <v>80</v>
      </c>
      <c r="AV241" s="12" t="s">
        <v>80</v>
      </c>
      <c r="AW241" s="12" t="s">
        <v>30</v>
      </c>
      <c r="AX241" s="12" t="s">
        <v>70</v>
      </c>
      <c r="AY241" s="105" t="s">
        <v>124</v>
      </c>
    </row>
    <row r="242" spans="2:65" s="12" customFormat="1">
      <c r="B242" s="104"/>
      <c r="D242" s="236" t="s">
        <v>149</v>
      </c>
      <c r="E242" s="105" t="s">
        <v>3</v>
      </c>
      <c r="F242" s="237" t="s">
        <v>615</v>
      </c>
      <c r="H242" s="238">
        <v>11.28</v>
      </c>
      <c r="I242" s="258"/>
      <c r="L242" s="104"/>
      <c r="M242" s="106"/>
      <c r="T242" s="107"/>
      <c r="AT242" s="105" t="s">
        <v>149</v>
      </c>
      <c r="AU242" s="105" t="s">
        <v>80</v>
      </c>
      <c r="AV242" s="12" t="s">
        <v>80</v>
      </c>
      <c r="AW242" s="12" t="s">
        <v>30</v>
      </c>
      <c r="AX242" s="12" t="s">
        <v>70</v>
      </c>
      <c r="AY242" s="105" t="s">
        <v>124</v>
      </c>
    </row>
    <row r="243" spans="2:65" s="13" customFormat="1">
      <c r="B243" s="108"/>
      <c r="D243" s="236" t="s">
        <v>149</v>
      </c>
      <c r="E243" s="109" t="s">
        <v>3</v>
      </c>
      <c r="F243" s="240" t="s">
        <v>328</v>
      </c>
      <c r="H243" s="241">
        <v>41.395000000000003</v>
      </c>
      <c r="I243" s="259"/>
      <c r="L243" s="108"/>
      <c r="M243" s="110"/>
      <c r="T243" s="111"/>
      <c r="AT243" s="109" t="s">
        <v>149</v>
      </c>
      <c r="AU243" s="109" t="s">
        <v>80</v>
      </c>
      <c r="AV243" s="13" t="s">
        <v>132</v>
      </c>
      <c r="AW243" s="13" t="s">
        <v>30</v>
      </c>
      <c r="AX243" s="13" t="s">
        <v>78</v>
      </c>
      <c r="AY243" s="109" t="s">
        <v>124</v>
      </c>
    </row>
    <row r="244" spans="2:65" s="1" customFormat="1" ht="16.5" customHeight="1">
      <c r="B244" s="91"/>
      <c r="C244" s="231" t="s">
        <v>616</v>
      </c>
      <c r="D244" s="231" t="s">
        <v>136</v>
      </c>
      <c r="E244" s="232" t="s">
        <v>617</v>
      </c>
      <c r="F244" s="233" t="s">
        <v>618</v>
      </c>
      <c r="G244" s="234" t="s">
        <v>146</v>
      </c>
      <c r="H244" s="235">
        <v>45.536000000000001</v>
      </c>
      <c r="I244" s="100">
        <v>0</v>
      </c>
      <c r="J244" s="273">
        <f>ROUND(I244*H244,2)</f>
        <v>0</v>
      </c>
      <c r="K244" s="233" t="s">
        <v>131</v>
      </c>
      <c r="L244" s="101"/>
      <c r="M244" s="102" t="s">
        <v>3</v>
      </c>
      <c r="N244" s="103" t="s">
        <v>41</v>
      </c>
      <c r="O244" s="95">
        <v>0</v>
      </c>
      <c r="P244" s="95">
        <f>O244*H244</f>
        <v>0</v>
      </c>
      <c r="Q244" s="95">
        <v>1.771E-2</v>
      </c>
      <c r="R244" s="95">
        <f>Q244*H244</f>
        <v>0.80644256000000003</v>
      </c>
      <c r="S244" s="95">
        <v>0</v>
      </c>
      <c r="T244" s="96">
        <f>S244*H244</f>
        <v>0</v>
      </c>
      <c r="AR244" s="97" t="s">
        <v>216</v>
      </c>
      <c r="AT244" s="97" t="s">
        <v>136</v>
      </c>
      <c r="AU244" s="97" t="s">
        <v>80</v>
      </c>
      <c r="AY244" s="16" t="s">
        <v>124</v>
      </c>
      <c r="BE244" s="98">
        <f>IF(N244="základní",J244,0)</f>
        <v>0</v>
      </c>
      <c r="BF244" s="98">
        <f>IF(N244="snížená",J244,0)</f>
        <v>0</v>
      </c>
      <c r="BG244" s="98">
        <f>IF(N244="zákl. přenesená",J244,0)</f>
        <v>0</v>
      </c>
      <c r="BH244" s="98">
        <f>IF(N244="sníž. přenesená",J244,0)</f>
        <v>0</v>
      </c>
      <c r="BI244" s="98">
        <f>IF(N244="nulová",J244,0)</f>
        <v>0</v>
      </c>
      <c r="BJ244" s="16" t="s">
        <v>78</v>
      </c>
      <c r="BK244" s="98">
        <f>ROUND(I244*H244,2)</f>
        <v>0</v>
      </c>
      <c r="BL244" s="16" t="s">
        <v>189</v>
      </c>
      <c r="BM244" s="97" t="s">
        <v>619</v>
      </c>
    </row>
    <row r="245" spans="2:65" s="1" customFormat="1" ht="16.5" customHeight="1">
      <c r="B245" s="91"/>
      <c r="C245" s="224" t="s">
        <v>620</v>
      </c>
      <c r="D245" s="224" t="s">
        <v>127</v>
      </c>
      <c r="E245" s="225" t="s">
        <v>621</v>
      </c>
      <c r="F245" s="226" t="s">
        <v>622</v>
      </c>
      <c r="G245" s="227" t="s">
        <v>146</v>
      </c>
      <c r="H245" s="228">
        <v>49.875</v>
      </c>
      <c r="I245" s="92">
        <v>0</v>
      </c>
      <c r="J245" s="272">
        <f>ROUND(I245*H245,2)</f>
        <v>0</v>
      </c>
      <c r="K245" s="226" t="s">
        <v>131</v>
      </c>
      <c r="L245" s="27"/>
      <c r="M245" s="93" t="s">
        <v>3</v>
      </c>
      <c r="N245" s="94" t="s">
        <v>41</v>
      </c>
      <c r="O245" s="95">
        <v>0.192</v>
      </c>
      <c r="P245" s="95">
        <f>O245*H245</f>
        <v>9.5760000000000005</v>
      </c>
      <c r="Q245" s="95">
        <v>0</v>
      </c>
      <c r="R245" s="95">
        <f>Q245*H245</f>
        <v>0</v>
      </c>
      <c r="S245" s="95">
        <v>2.7199999999999998E-2</v>
      </c>
      <c r="T245" s="96">
        <f>S245*H245</f>
        <v>1.3566</v>
      </c>
      <c r="AR245" s="97" t="s">
        <v>189</v>
      </c>
      <c r="AT245" s="97" t="s">
        <v>127</v>
      </c>
      <c r="AU245" s="97" t="s">
        <v>80</v>
      </c>
      <c r="AY245" s="16" t="s">
        <v>124</v>
      </c>
      <c r="BE245" s="98">
        <f>IF(N245="základní",J245,0)</f>
        <v>0</v>
      </c>
      <c r="BF245" s="98">
        <f>IF(N245="snížená",J245,0)</f>
        <v>0</v>
      </c>
      <c r="BG245" s="98">
        <f>IF(N245="zákl. přenesená",J245,0)</f>
        <v>0</v>
      </c>
      <c r="BH245" s="98">
        <f>IF(N245="sníž. přenesená",J245,0)</f>
        <v>0</v>
      </c>
      <c r="BI245" s="98">
        <f>IF(N245="nulová",J245,0)</f>
        <v>0</v>
      </c>
      <c r="BJ245" s="16" t="s">
        <v>78</v>
      </c>
      <c r="BK245" s="98">
        <f>ROUND(I245*H245,2)</f>
        <v>0</v>
      </c>
      <c r="BL245" s="16" t="s">
        <v>189</v>
      </c>
      <c r="BM245" s="97" t="s">
        <v>623</v>
      </c>
    </row>
    <row r="246" spans="2:65" s="1" customFormat="1">
      <c r="B246" s="27"/>
      <c r="D246" s="229" t="s">
        <v>134</v>
      </c>
      <c r="F246" s="230" t="s">
        <v>624</v>
      </c>
      <c r="I246" s="244"/>
      <c r="L246" s="27"/>
      <c r="M246" s="99"/>
      <c r="T246" s="45"/>
      <c r="AT246" s="16" t="s">
        <v>134</v>
      </c>
      <c r="AU246" s="16" t="s">
        <v>80</v>
      </c>
    </row>
    <row r="247" spans="2:65" s="12" customFormat="1">
      <c r="B247" s="104"/>
      <c r="D247" s="236" t="s">
        <v>149</v>
      </c>
      <c r="E247" s="105" t="s">
        <v>3</v>
      </c>
      <c r="F247" s="237" t="s">
        <v>625</v>
      </c>
      <c r="H247" s="238">
        <v>49.875</v>
      </c>
      <c r="I247" s="258"/>
      <c r="L247" s="104"/>
      <c r="M247" s="106"/>
      <c r="T247" s="107"/>
      <c r="AT247" s="105" t="s">
        <v>149</v>
      </c>
      <c r="AU247" s="105" t="s">
        <v>80</v>
      </c>
      <c r="AV247" s="12" t="s">
        <v>80</v>
      </c>
      <c r="AW247" s="12" t="s">
        <v>30</v>
      </c>
      <c r="AX247" s="12" t="s">
        <v>78</v>
      </c>
      <c r="AY247" s="105" t="s">
        <v>124</v>
      </c>
    </row>
    <row r="248" spans="2:65" s="1" customFormat="1" ht="16.5" customHeight="1">
      <c r="B248" s="91"/>
      <c r="C248" s="224" t="s">
        <v>626</v>
      </c>
      <c r="D248" s="224" t="s">
        <v>127</v>
      </c>
      <c r="E248" s="225" t="s">
        <v>627</v>
      </c>
      <c r="F248" s="226" t="s">
        <v>628</v>
      </c>
      <c r="G248" s="227" t="s">
        <v>146</v>
      </c>
      <c r="H248" s="228">
        <v>0.54</v>
      </c>
      <c r="I248" s="92">
        <v>0</v>
      </c>
      <c r="J248" s="272">
        <f>ROUND(I248*H248,2)</f>
        <v>0</v>
      </c>
      <c r="K248" s="226" t="s">
        <v>131</v>
      </c>
      <c r="L248" s="27"/>
      <c r="M248" s="93" t="s">
        <v>3</v>
      </c>
      <c r="N248" s="94" t="s">
        <v>41</v>
      </c>
      <c r="O248" s="95">
        <v>0.72899999999999998</v>
      </c>
      <c r="P248" s="95">
        <f>O248*H248</f>
        <v>0.39366000000000001</v>
      </c>
      <c r="Q248" s="95">
        <v>1.49E-3</v>
      </c>
      <c r="R248" s="95">
        <f>Q248*H248</f>
        <v>8.0460000000000004E-4</v>
      </c>
      <c r="S248" s="95">
        <v>0</v>
      </c>
      <c r="T248" s="96">
        <f>S248*H248</f>
        <v>0</v>
      </c>
      <c r="AR248" s="97" t="s">
        <v>189</v>
      </c>
      <c r="AT248" s="97" t="s">
        <v>127</v>
      </c>
      <c r="AU248" s="97" t="s">
        <v>80</v>
      </c>
      <c r="AY248" s="16" t="s">
        <v>124</v>
      </c>
      <c r="BE248" s="98">
        <f>IF(N248="základní",J248,0)</f>
        <v>0</v>
      </c>
      <c r="BF248" s="98">
        <f>IF(N248="snížená",J248,0)</f>
        <v>0</v>
      </c>
      <c r="BG248" s="98">
        <f>IF(N248="zákl. přenesená",J248,0)</f>
        <v>0</v>
      </c>
      <c r="BH248" s="98">
        <f>IF(N248="sníž. přenesená",J248,0)</f>
        <v>0</v>
      </c>
      <c r="BI248" s="98">
        <f>IF(N248="nulová",J248,0)</f>
        <v>0</v>
      </c>
      <c r="BJ248" s="16" t="s">
        <v>78</v>
      </c>
      <c r="BK248" s="98">
        <f>ROUND(I248*H248,2)</f>
        <v>0</v>
      </c>
      <c r="BL248" s="16" t="s">
        <v>189</v>
      </c>
      <c r="BM248" s="97" t="s">
        <v>629</v>
      </c>
    </row>
    <row r="249" spans="2:65" s="1" customFormat="1">
      <c r="B249" s="27"/>
      <c r="D249" s="229" t="s">
        <v>134</v>
      </c>
      <c r="F249" s="230" t="s">
        <v>630</v>
      </c>
      <c r="I249" s="244"/>
      <c r="L249" s="27"/>
      <c r="M249" s="99"/>
      <c r="T249" s="45"/>
      <c r="AT249" s="16" t="s">
        <v>134</v>
      </c>
      <c r="AU249" s="16" t="s">
        <v>80</v>
      </c>
    </row>
    <row r="250" spans="2:65" s="12" customFormat="1">
      <c r="B250" s="104"/>
      <c r="D250" s="236" t="s">
        <v>149</v>
      </c>
      <c r="E250" s="105" t="s">
        <v>3</v>
      </c>
      <c r="F250" s="237" t="s">
        <v>631</v>
      </c>
      <c r="H250" s="238">
        <v>0.54</v>
      </c>
      <c r="I250" s="258"/>
      <c r="L250" s="104"/>
      <c r="M250" s="106"/>
      <c r="T250" s="107"/>
      <c r="AT250" s="105" t="s">
        <v>149</v>
      </c>
      <c r="AU250" s="105" t="s">
        <v>80</v>
      </c>
      <c r="AV250" s="12" t="s">
        <v>80</v>
      </c>
      <c r="AW250" s="12" t="s">
        <v>30</v>
      </c>
      <c r="AX250" s="12" t="s">
        <v>78</v>
      </c>
      <c r="AY250" s="105" t="s">
        <v>124</v>
      </c>
    </row>
    <row r="251" spans="2:65" s="1" customFormat="1" ht="16.5" customHeight="1">
      <c r="B251" s="91"/>
      <c r="C251" s="231" t="s">
        <v>632</v>
      </c>
      <c r="D251" s="231" t="s">
        <v>136</v>
      </c>
      <c r="E251" s="232" t="s">
        <v>633</v>
      </c>
      <c r="F251" s="233" t="s">
        <v>634</v>
      </c>
      <c r="G251" s="234" t="s">
        <v>146</v>
      </c>
      <c r="H251" s="235">
        <v>0.59399999999999997</v>
      </c>
      <c r="I251" s="100">
        <v>0</v>
      </c>
      <c r="J251" s="273">
        <f>ROUND(I251*H251,2)</f>
        <v>0</v>
      </c>
      <c r="K251" s="233" t="s">
        <v>131</v>
      </c>
      <c r="L251" s="101"/>
      <c r="M251" s="102" t="s">
        <v>3</v>
      </c>
      <c r="N251" s="103" t="s">
        <v>41</v>
      </c>
      <c r="O251" s="95">
        <v>0</v>
      </c>
      <c r="P251" s="95">
        <f>O251*H251</f>
        <v>0</v>
      </c>
      <c r="Q251" s="95">
        <v>1.2E-2</v>
      </c>
      <c r="R251" s="95">
        <f>Q251*H251</f>
        <v>7.1279999999999998E-3</v>
      </c>
      <c r="S251" s="95">
        <v>0</v>
      </c>
      <c r="T251" s="96">
        <f>S251*H251</f>
        <v>0</v>
      </c>
      <c r="AR251" s="97" t="s">
        <v>216</v>
      </c>
      <c r="AT251" s="97" t="s">
        <v>136</v>
      </c>
      <c r="AU251" s="97" t="s">
        <v>80</v>
      </c>
      <c r="AY251" s="16" t="s">
        <v>124</v>
      </c>
      <c r="BE251" s="98">
        <f>IF(N251="základní",J251,0)</f>
        <v>0</v>
      </c>
      <c r="BF251" s="98">
        <f>IF(N251="snížená",J251,0)</f>
        <v>0</v>
      </c>
      <c r="BG251" s="98">
        <f>IF(N251="zákl. přenesená",J251,0)</f>
        <v>0</v>
      </c>
      <c r="BH251" s="98">
        <f>IF(N251="sníž. přenesená",J251,0)</f>
        <v>0</v>
      </c>
      <c r="BI251" s="98">
        <f>IF(N251="nulová",J251,0)</f>
        <v>0</v>
      </c>
      <c r="BJ251" s="16" t="s">
        <v>78</v>
      </c>
      <c r="BK251" s="98">
        <f>ROUND(I251*H251,2)</f>
        <v>0</v>
      </c>
      <c r="BL251" s="16" t="s">
        <v>189</v>
      </c>
      <c r="BM251" s="97" t="s">
        <v>635</v>
      </c>
    </row>
    <row r="252" spans="2:65" s="12" customFormat="1">
      <c r="B252" s="104"/>
      <c r="D252" s="236" t="s">
        <v>149</v>
      </c>
      <c r="F252" s="237" t="s">
        <v>636</v>
      </c>
      <c r="H252" s="238">
        <v>0.59399999999999997</v>
      </c>
      <c r="I252" s="258"/>
      <c r="L252" s="104"/>
      <c r="M252" s="106"/>
      <c r="T252" s="107"/>
      <c r="AT252" s="105" t="s">
        <v>149</v>
      </c>
      <c r="AU252" s="105" t="s">
        <v>80</v>
      </c>
      <c r="AV252" s="12" t="s">
        <v>80</v>
      </c>
      <c r="AW252" s="12" t="s">
        <v>4</v>
      </c>
      <c r="AX252" s="12" t="s">
        <v>78</v>
      </c>
      <c r="AY252" s="105" t="s">
        <v>124</v>
      </c>
    </row>
    <row r="253" spans="2:65" s="1" customFormat="1" ht="16.5" customHeight="1">
      <c r="B253" s="91"/>
      <c r="C253" s="224" t="s">
        <v>637</v>
      </c>
      <c r="D253" s="224" t="s">
        <v>127</v>
      </c>
      <c r="E253" s="225" t="s">
        <v>638</v>
      </c>
      <c r="F253" s="226" t="s">
        <v>639</v>
      </c>
      <c r="G253" s="227" t="s">
        <v>640</v>
      </c>
      <c r="H253" s="228">
        <v>1</v>
      </c>
      <c r="I253" s="92">
        <v>0</v>
      </c>
      <c r="J253" s="272">
        <f>ROUND(I253*H253,2)</f>
        <v>0</v>
      </c>
      <c r="K253" s="226" t="s">
        <v>3</v>
      </c>
      <c r="L253" s="27"/>
      <c r="M253" s="93" t="s">
        <v>3</v>
      </c>
      <c r="N253" s="94" t="s">
        <v>41</v>
      </c>
      <c r="O253" s="95">
        <v>0.58399999999999996</v>
      </c>
      <c r="P253" s="95">
        <f>O253*H253</f>
        <v>0.58399999999999996</v>
      </c>
      <c r="Q253" s="95">
        <v>1.42E-3</v>
      </c>
      <c r="R253" s="95">
        <f>Q253*H253</f>
        <v>1.42E-3</v>
      </c>
      <c r="S253" s="95">
        <v>0</v>
      </c>
      <c r="T253" s="96">
        <f>S253*H253</f>
        <v>0</v>
      </c>
      <c r="AR253" s="97" t="s">
        <v>189</v>
      </c>
      <c r="AT253" s="97" t="s">
        <v>127</v>
      </c>
      <c r="AU253" s="97" t="s">
        <v>80</v>
      </c>
      <c r="AY253" s="16" t="s">
        <v>124</v>
      </c>
      <c r="BE253" s="98">
        <f>IF(N253="základní",J253,0)</f>
        <v>0</v>
      </c>
      <c r="BF253" s="98">
        <f>IF(N253="snížená",J253,0)</f>
        <v>0</v>
      </c>
      <c r="BG253" s="98">
        <f>IF(N253="zákl. přenesená",J253,0)</f>
        <v>0</v>
      </c>
      <c r="BH253" s="98">
        <f>IF(N253="sníž. přenesená",J253,0)</f>
        <v>0</v>
      </c>
      <c r="BI253" s="98">
        <f>IF(N253="nulová",J253,0)</f>
        <v>0</v>
      </c>
      <c r="BJ253" s="16" t="s">
        <v>78</v>
      </c>
      <c r="BK253" s="98">
        <f>ROUND(I253*H253,2)</f>
        <v>0</v>
      </c>
      <c r="BL253" s="16" t="s">
        <v>189</v>
      </c>
      <c r="BM253" s="97" t="s">
        <v>641</v>
      </c>
    </row>
    <row r="254" spans="2:65" s="1" customFormat="1" ht="16.5" customHeight="1">
      <c r="B254" s="91"/>
      <c r="C254" s="224" t="s">
        <v>642</v>
      </c>
      <c r="D254" s="224" t="s">
        <v>127</v>
      </c>
      <c r="E254" s="225" t="s">
        <v>643</v>
      </c>
      <c r="F254" s="226" t="s">
        <v>644</v>
      </c>
      <c r="G254" s="227" t="s">
        <v>275</v>
      </c>
      <c r="H254" s="228">
        <v>21.8</v>
      </c>
      <c r="I254" s="92">
        <v>0</v>
      </c>
      <c r="J254" s="272">
        <f>ROUND(I254*H254,2)</f>
        <v>0</v>
      </c>
      <c r="K254" s="226" t="s">
        <v>131</v>
      </c>
      <c r="L254" s="27"/>
      <c r="M254" s="93" t="s">
        <v>3</v>
      </c>
      <c r="N254" s="94" t="s">
        <v>41</v>
      </c>
      <c r="O254" s="95">
        <v>0.16</v>
      </c>
      <c r="P254" s="95">
        <f>O254*H254</f>
        <v>3.488</v>
      </c>
      <c r="Q254" s="95">
        <v>1.8000000000000001E-4</v>
      </c>
      <c r="R254" s="95">
        <f>Q254*H254</f>
        <v>3.9240000000000004E-3</v>
      </c>
      <c r="S254" s="95">
        <v>0</v>
      </c>
      <c r="T254" s="96">
        <f>S254*H254</f>
        <v>0</v>
      </c>
      <c r="AR254" s="97" t="s">
        <v>189</v>
      </c>
      <c r="AT254" s="97" t="s">
        <v>127</v>
      </c>
      <c r="AU254" s="97" t="s">
        <v>80</v>
      </c>
      <c r="AY254" s="16" t="s">
        <v>124</v>
      </c>
      <c r="BE254" s="98">
        <f>IF(N254="základní",J254,0)</f>
        <v>0</v>
      </c>
      <c r="BF254" s="98">
        <f>IF(N254="snížená",J254,0)</f>
        <v>0</v>
      </c>
      <c r="BG254" s="98">
        <f>IF(N254="zákl. přenesená",J254,0)</f>
        <v>0</v>
      </c>
      <c r="BH254" s="98">
        <f>IF(N254="sníž. přenesená",J254,0)</f>
        <v>0</v>
      </c>
      <c r="BI254" s="98">
        <f>IF(N254="nulová",J254,0)</f>
        <v>0</v>
      </c>
      <c r="BJ254" s="16" t="s">
        <v>78</v>
      </c>
      <c r="BK254" s="98">
        <f>ROUND(I254*H254,2)</f>
        <v>0</v>
      </c>
      <c r="BL254" s="16" t="s">
        <v>189</v>
      </c>
      <c r="BM254" s="97" t="s">
        <v>645</v>
      </c>
    </row>
    <row r="255" spans="2:65" s="1" customFormat="1">
      <c r="B255" s="27"/>
      <c r="D255" s="229" t="s">
        <v>134</v>
      </c>
      <c r="F255" s="230" t="s">
        <v>646</v>
      </c>
      <c r="I255" s="244"/>
      <c r="L255" s="27"/>
      <c r="M255" s="99"/>
      <c r="T255" s="45"/>
      <c r="AT255" s="16" t="s">
        <v>134</v>
      </c>
      <c r="AU255" s="16" t="s">
        <v>80</v>
      </c>
    </row>
    <row r="256" spans="2:65" s="12" customFormat="1">
      <c r="B256" s="104"/>
      <c r="D256" s="236" t="s">
        <v>149</v>
      </c>
      <c r="E256" s="105" t="s">
        <v>3</v>
      </c>
      <c r="F256" s="237" t="s">
        <v>647</v>
      </c>
      <c r="H256" s="238">
        <v>21.8</v>
      </c>
      <c r="I256" s="258"/>
      <c r="L256" s="104"/>
      <c r="M256" s="106"/>
      <c r="T256" s="107"/>
      <c r="AT256" s="105" t="s">
        <v>149</v>
      </c>
      <c r="AU256" s="105" t="s">
        <v>80</v>
      </c>
      <c r="AV256" s="12" t="s">
        <v>80</v>
      </c>
      <c r="AW256" s="12" t="s">
        <v>30</v>
      </c>
      <c r="AX256" s="12" t="s">
        <v>78</v>
      </c>
      <c r="AY256" s="105" t="s">
        <v>124</v>
      </c>
    </row>
    <row r="257" spans="2:65" s="1" customFormat="1" ht="16.5" customHeight="1">
      <c r="B257" s="91"/>
      <c r="C257" s="231" t="s">
        <v>648</v>
      </c>
      <c r="D257" s="231" t="s">
        <v>136</v>
      </c>
      <c r="E257" s="232" t="s">
        <v>649</v>
      </c>
      <c r="F257" s="233" t="s">
        <v>650</v>
      </c>
      <c r="G257" s="234" t="s">
        <v>275</v>
      </c>
      <c r="H257" s="235">
        <v>21.8</v>
      </c>
      <c r="I257" s="100">
        <v>0</v>
      </c>
      <c r="J257" s="273">
        <f>ROUND(I257*H257,2)</f>
        <v>0</v>
      </c>
      <c r="K257" s="233" t="s">
        <v>131</v>
      </c>
      <c r="L257" s="101"/>
      <c r="M257" s="102" t="s">
        <v>3</v>
      </c>
      <c r="N257" s="103" t="s">
        <v>41</v>
      </c>
      <c r="O257" s="95">
        <v>0</v>
      </c>
      <c r="P257" s="95">
        <f>O257*H257</f>
        <v>0</v>
      </c>
      <c r="Q257" s="95">
        <v>3.2000000000000003E-4</v>
      </c>
      <c r="R257" s="95">
        <f>Q257*H257</f>
        <v>6.9760000000000004E-3</v>
      </c>
      <c r="S257" s="95">
        <v>0</v>
      </c>
      <c r="T257" s="96">
        <f>S257*H257</f>
        <v>0</v>
      </c>
      <c r="AR257" s="97" t="s">
        <v>216</v>
      </c>
      <c r="AT257" s="97" t="s">
        <v>136</v>
      </c>
      <c r="AU257" s="97" t="s">
        <v>80</v>
      </c>
      <c r="AY257" s="16" t="s">
        <v>124</v>
      </c>
      <c r="BE257" s="98">
        <f>IF(N257="základní",J257,0)</f>
        <v>0</v>
      </c>
      <c r="BF257" s="98">
        <f>IF(N257="snížená",J257,0)</f>
        <v>0</v>
      </c>
      <c r="BG257" s="98">
        <f>IF(N257="zákl. přenesená",J257,0)</f>
        <v>0</v>
      </c>
      <c r="BH257" s="98">
        <f>IF(N257="sníž. přenesená",J257,0)</f>
        <v>0</v>
      </c>
      <c r="BI257" s="98">
        <f>IF(N257="nulová",J257,0)</f>
        <v>0</v>
      </c>
      <c r="BJ257" s="16" t="s">
        <v>78</v>
      </c>
      <c r="BK257" s="98">
        <f>ROUND(I257*H257,2)</f>
        <v>0</v>
      </c>
      <c r="BL257" s="16" t="s">
        <v>189</v>
      </c>
      <c r="BM257" s="97" t="s">
        <v>651</v>
      </c>
    </row>
    <row r="258" spans="2:65" s="1" customFormat="1" ht="16.5" customHeight="1">
      <c r="B258" s="91"/>
      <c r="C258" s="224" t="s">
        <v>652</v>
      </c>
      <c r="D258" s="224" t="s">
        <v>127</v>
      </c>
      <c r="E258" s="225" t="s">
        <v>653</v>
      </c>
      <c r="F258" s="226" t="s">
        <v>654</v>
      </c>
      <c r="G258" s="227" t="s">
        <v>146</v>
      </c>
      <c r="H258" s="228">
        <v>41.395000000000003</v>
      </c>
      <c r="I258" s="92">
        <v>0</v>
      </c>
      <c r="J258" s="272">
        <f>ROUND(I258*H258,2)</f>
        <v>0</v>
      </c>
      <c r="K258" s="226" t="s">
        <v>131</v>
      </c>
      <c r="L258" s="27"/>
      <c r="M258" s="93" t="s">
        <v>3</v>
      </c>
      <c r="N258" s="94" t="s">
        <v>41</v>
      </c>
      <c r="O258" s="95">
        <v>4.1000000000000002E-2</v>
      </c>
      <c r="P258" s="95">
        <f>O258*H258</f>
        <v>1.6971950000000002</v>
      </c>
      <c r="Q258" s="95">
        <v>5.0000000000000002E-5</v>
      </c>
      <c r="R258" s="95">
        <f>Q258*H258</f>
        <v>2.0697500000000004E-3</v>
      </c>
      <c r="S258" s="95">
        <v>0</v>
      </c>
      <c r="T258" s="96">
        <f>S258*H258</f>
        <v>0</v>
      </c>
      <c r="AR258" s="97" t="s">
        <v>189</v>
      </c>
      <c r="AT258" s="97" t="s">
        <v>127</v>
      </c>
      <c r="AU258" s="97" t="s">
        <v>80</v>
      </c>
      <c r="AY258" s="16" t="s">
        <v>124</v>
      </c>
      <c r="BE258" s="98">
        <f>IF(N258="základní",J258,0)</f>
        <v>0</v>
      </c>
      <c r="BF258" s="98">
        <f>IF(N258="snížená",J258,0)</f>
        <v>0</v>
      </c>
      <c r="BG258" s="98">
        <f>IF(N258="zákl. přenesená",J258,0)</f>
        <v>0</v>
      </c>
      <c r="BH258" s="98">
        <f>IF(N258="sníž. přenesená",J258,0)</f>
        <v>0</v>
      </c>
      <c r="BI258" s="98">
        <f>IF(N258="nulová",J258,0)</f>
        <v>0</v>
      </c>
      <c r="BJ258" s="16" t="s">
        <v>78</v>
      </c>
      <c r="BK258" s="98">
        <f>ROUND(I258*H258,2)</f>
        <v>0</v>
      </c>
      <c r="BL258" s="16" t="s">
        <v>189</v>
      </c>
      <c r="BM258" s="97" t="s">
        <v>655</v>
      </c>
    </row>
    <row r="259" spans="2:65" s="1" customFormat="1">
      <c r="B259" s="27"/>
      <c r="D259" s="229" t="s">
        <v>134</v>
      </c>
      <c r="F259" s="230" t="s">
        <v>656</v>
      </c>
      <c r="I259" s="244"/>
      <c r="L259" s="27"/>
      <c r="M259" s="99"/>
      <c r="T259" s="45"/>
      <c r="AT259" s="16" t="s">
        <v>134</v>
      </c>
      <c r="AU259" s="16" t="s">
        <v>80</v>
      </c>
    </row>
    <row r="260" spans="2:65" s="1" customFormat="1" ht="24.2" customHeight="1">
      <c r="B260" s="91"/>
      <c r="C260" s="224" t="s">
        <v>657</v>
      </c>
      <c r="D260" s="224" t="s">
        <v>127</v>
      </c>
      <c r="E260" s="225" t="s">
        <v>658</v>
      </c>
      <c r="F260" s="226" t="s">
        <v>659</v>
      </c>
      <c r="G260" s="227" t="s">
        <v>165</v>
      </c>
      <c r="H260" s="228">
        <v>1.2969999999999999</v>
      </c>
      <c r="I260" s="92">
        <v>0</v>
      </c>
      <c r="J260" s="272">
        <f>ROUND(I260*H260,2)</f>
        <v>0</v>
      </c>
      <c r="K260" s="226" t="s">
        <v>131</v>
      </c>
      <c r="L260" s="27"/>
      <c r="M260" s="93" t="s">
        <v>3</v>
      </c>
      <c r="N260" s="94" t="s">
        <v>41</v>
      </c>
      <c r="O260" s="95">
        <v>4.0419999999999998</v>
      </c>
      <c r="P260" s="95">
        <f>O260*H260</f>
        <v>5.2424739999999996</v>
      </c>
      <c r="Q260" s="95">
        <v>0</v>
      </c>
      <c r="R260" s="95">
        <f>Q260*H260</f>
        <v>0</v>
      </c>
      <c r="S260" s="95">
        <v>0</v>
      </c>
      <c r="T260" s="96">
        <f>S260*H260</f>
        <v>0</v>
      </c>
      <c r="AR260" s="97" t="s">
        <v>189</v>
      </c>
      <c r="AT260" s="97" t="s">
        <v>127</v>
      </c>
      <c r="AU260" s="97" t="s">
        <v>80</v>
      </c>
      <c r="AY260" s="16" t="s">
        <v>124</v>
      </c>
      <c r="BE260" s="98">
        <f>IF(N260="základní",J260,0)</f>
        <v>0</v>
      </c>
      <c r="BF260" s="98">
        <f>IF(N260="snížená",J260,0)</f>
        <v>0</v>
      </c>
      <c r="BG260" s="98">
        <f>IF(N260="zákl. přenesená",J260,0)</f>
        <v>0</v>
      </c>
      <c r="BH260" s="98">
        <f>IF(N260="sníž. přenesená",J260,0)</f>
        <v>0</v>
      </c>
      <c r="BI260" s="98">
        <f>IF(N260="nulová",J260,0)</f>
        <v>0</v>
      </c>
      <c r="BJ260" s="16" t="s">
        <v>78</v>
      </c>
      <c r="BK260" s="98">
        <f>ROUND(I260*H260,2)</f>
        <v>0</v>
      </c>
      <c r="BL260" s="16" t="s">
        <v>189</v>
      </c>
      <c r="BM260" s="97" t="s">
        <v>660</v>
      </c>
    </row>
    <row r="261" spans="2:65" s="1" customFormat="1">
      <c r="B261" s="27"/>
      <c r="D261" s="229" t="s">
        <v>134</v>
      </c>
      <c r="F261" s="230" t="s">
        <v>661</v>
      </c>
      <c r="I261" s="244"/>
      <c r="L261" s="27"/>
      <c r="M261" s="99"/>
      <c r="T261" s="45"/>
      <c r="AT261" s="16" t="s">
        <v>134</v>
      </c>
      <c r="AU261" s="16" t="s">
        <v>80</v>
      </c>
    </row>
    <row r="262" spans="2:65" s="11" customFormat="1" ht="22.9" customHeight="1">
      <c r="B262" s="84"/>
      <c r="D262" s="85" t="s">
        <v>69</v>
      </c>
      <c r="E262" s="223" t="s">
        <v>314</v>
      </c>
      <c r="F262" s="223" t="s">
        <v>315</v>
      </c>
      <c r="I262" s="257"/>
      <c r="J262" s="271">
        <f>BK262</f>
        <v>0</v>
      </c>
      <c r="L262" s="84"/>
      <c r="M262" s="86"/>
      <c r="P262" s="87">
        <f>SUM(P263:P268)</f>
        <v>6.9678199999999997</v>
      </c>
      <c r="R262" s="87">
        <f>SUM(R263:R268)</f>
        <v>2.5430000000000001E-2</v>
      </c>
      <c r="T262" s="88">
        <f>SUM(T263:T268)</f>
        <v>0</v>
      </c>
      <c r="AR262" s="85" t="s">
        <v>80</v>
      </c>
      <c r="AT262" s="89" t="s">
        <v>69</v>
      </c>
      <c r="AU262" s="89" t="s">
        <v>78</v>
      </c>
      <c r="AY262" s="85" t="s">
        <v>124</v>
      </c>
      <c r="BK262" s="90">
        <f>SUM(BK263:BK268)</f>
        <v>0</v>
      </c>
    </row>
    <row r="263" spans="2:65" s="1" customFormat="1" ht="16.5" customHeight="1">
      <c r="B263" s="91"/>
      <c r="C263" s="224" t="s">
        <v>662</v>
      </c>
      <c r="D263" s="224" t="s">
        <v>127</v>
      </c>
      <c r="E263" s="225" t="s">
        <v>317</v>
      </c>
      <c r="F263" s="226" t="s">
        <v>318</v>
      </c>
      <c r="G263" s="227" t="s">
        <v>146</v>
      </c>
      <c r="H263" s="228">
        <v>50.86</v>
      </c>
      <c r="I263" s="92">
        <v>0</v>
      </c>
      <c r="J263" s="272">
        <f>ROUND(I263*H263,2)</f>
        <v>0</v>
      </c>
      <c r="K263" s="226" t="s">
        <v>131</v>
      </c>
      <c r="L263" s="27"/>
      <c r="M263" s="93" t="s">
        <v>3</v>
      </c>
      <c r="N263" s="94" t="s">
        <v>41</v>
      </c>
      <c r="O263" s="95">
        <v>3.3000000000000002E-2</v>
      </c>
      <c r="P263" s="95">
        <f>O263*H263</f>
        <v>1.67838</v>
      </c>
      <c r="Q263" s="95">
        <v>2.1000000000000001E-4</v>
      </c>
      <c r="R263" s="95">
        <f>Q263*H263</f>
        <v>1.06806E-2</v>
      </c>
      <c r="S263" s="95">
        <v>0</v>
      </c>
      <c r="T263" s="96">
        <f>S263*H263</f>
        <v>0</v>
      </c>
      <c r="AR263" s="97" t="s">
        <v>189</v>
      </c>
      <c r="AT263" s="97" t="s">
        <v>127</v>
      </c>
      <c r="AU263" s="97" t="s">
        <v>80</v>
      </c>
      <c r="AY263" s="16" t="s">
        <v>124</v>
      </c>
      <c r="BE263" s="98">
        <f>IF(N263="základní",J263,0)</f>
        <v>0</v>
      </c>
      <c r="BF263" s="98">
        <f>IF(N263="snížená",J263,0)</f>
        <v>0</v>
      </c>
      <c r="BG263" s="98">
        <f>IF(N263="zákl. přenesená",J263,0)</f>
        <v>0</v>
      </c>
      <c r="BH263" s="98">
        <f>IF(N263="sníž. přenesená",J263,0)</f>
        <v>0</v>
      </c>
      <c r="BI263" s="98">
        <f>IF(N263="nulová",J263,0)</f>
        <v>0</v>
      </c>
      <c r="BJ263" s="16" t="s">
        <v>78</v>
      </c>
      <c r="BK263" s="98">
        <f>ROUND(I263*H263,2)</f>
        <v>0</v>
      </c>
      <c r="BL263" s="16" t="s">
        <v>189</v>
      </c>
      <c r="BM263" s="97" t="s">
        <v>663</v>
      </c>
    </row>
    <row r="264" spans="2:65" s="1" customFormat="1">
      <c r="B264" s="27"/>
      <c r="D264" s="229" t="s">
        <v>134</v>
      </c>
      <c r="F264" s="230" t="s">
        <v>320</v>
      </c>
      <c r="I264" s="244"/>
      <c r="L264" s="27"/>
      <c r="M264" s="99"/>
      <c r="T264" s="45"/>
      <c r="AT264" s="16" t="s">
        <v>134</v>
      </c>
      <c r="AU264" s="16" t="s">
        <v>80</v>
      </c>
    </row>
    <row r="265" spans="2:65" s="12" customFormat="1">
      <c r="B265" s="104"/>
      <c r="D265" s="236" t="s">
        <v>149</v>
      </c>
      <c r="E265" s="105" t="s">
        <v>3</v>
      </c>
      <c r="F265" s="237" t="s">
        <v>664</v>
      </c>
      <c r="H265" s="238">
        <v>50.86</v>
      </c>
      <c r="I265" s="258"/>
      <c r="L265" s="104"/>
      <c r="M265" s="106"/>
      <c r="T265" s="107"/>
      <c r="AT265" s="105" t="s">
        <v>149</v>
      </c>
      <c r="AU265" s="105" t="s">
        <v>80</v>
      </c>
      <c r="AV265" s="12" t="s">
        <v>80</v>
      </c>
      <c r="AW265" s="12" t="s">
        <v>30</v>
      </c>
      <c r="AX265" s="12" t="s">
        <v>78</v>
      </c>
      <c r="AY265" s="105" t="s">
        <v>124</v>
      </c>
    </row>
    <row r="266" spans="2:65" s="1" customFormat="1" ht="24.2" customHeight="1">
      <c r="B266" s="91"/>
      <c r="C266" s="224" t="s">
        <v>665</v>
      </c>
      <c r="D266" s="224" t="s">
        <v>127</v>
      </c>
      <c r="E266" s="225" t="s">
        <v>322</v>
      </c>
      <c r="F266" s="226" t="s">
        <v>323</v>
      </c>
      <c r="G266" s="227" t="s">
        <v>146</v>
      </c>
      <c r="H266" s="228">
        <v>50.86</v>
      </c>
      <c r="I266" s="92">
        <v>0</v>
      </c>
      <c r="J266" s="272">
        <f>ROUND(I266*H266,2)</f>
        <v>0</v>
      </c>
      <c r="K266" s="226" t="s">
        <v>131</v>
      </c>
      <c r="L266" s="27"/>
      <c r="M266" s="93" t="s">
        <v>3</v>
      </c>
      <c r="N266" s="94" t="s">
        <v>41</v>
      </c>
      <c r="O266" s="95">
        <v>0.104</v>
      </c>
      <c r="P266" s="95">
        <f>O266*H266</f>
        <v>5.2894399999999999</v>
      </c>
      <c r="Q266" s="95">
        <v>2.9E-4</v>
      </c>
      <c r="R266" s="95">
        <f>Q266*H266</f>
        <v>1.4749399999999999E-2</v>
      </c>
      <c r="S266" s="95">
        <v>0</v>
      </c>
      <c r="T266" s="96">
        <f>S266*H266</f>
        <v>0</v>
      </c>
      <c r="AR266" s="97" t="s">
        <v>189</v>
      </c>
      <c r="AT266" s="97" t="s">
        <v>127</v>
      </c>
      <c r="AU266" s="97" t="s">
        <v>80</v>
      </c>
      <c r="AY266" s="16" t="s">
        <v>124</v>
      </c>
      <c r="BE266" s="98">
        <f>IF(N266="základní",J266,0)</f>
        <v>0</v>
      </c>
      <c r="BF266" s="98">
        <f>IF(N266="snížená",J266,0)</f>
        <v>0</v>
      </c>
      <c r="BG266" s="98">
        <f>IF(N266="zákl. přenesená",J266,0)</f>
        <v>0</v>
      </c>
      <c r="BH266" s="98">
        <f>IF(N266="sníž. přenesená",J266,0)</f>
        <v>0</v>
      </c>
      <c r="BI266" s="98">
        <f>IF(N266="nulová",J266,0)</f>
        <v>0</v>
      </c>
      <c r="BJ266" s="16" t="s">
        <v>78</v>
      </c>
      <c r="BK266" s="98">
        <f>ROUND(I266*H266,2)</f>
        <v>0</v>
      </c>
      <c r="BL266" s="16" t="s">
        <v>189</v>
      </c>
      <c r="BM266" s="97" t="s">
        <v>666</v>
      </c>
    </row>
    <row r="267" spans="2:65" s="1" customFormat="1">
      <c r="B267" s="27"/>
      <c r="D267" s="229" t="s">
        <v>134</v>
      </c>
      <c r="F267" s="230" t="s">
        <v>325</v>
      </c>
      <c r="I267" s="244"/>
      <c r="L267" s="27"/>
      <c r="M267" s="99"/>
      <c r="T267" s="45"/>
      <c r="AT267" s="16" t="s">
        <v>134</v>
      </c>
      <c r="AU267" s="16" t="s">
        <v>80</v>
      </c>
    </row>
    <row r="268" spans="2:65" s="12" customFormat="1">
      <c r="B268" s="104"/>
      <c r="D268" s="236" t="s">
        <v>149</v>
      </c>
      <c r="E268" s="105" t="s">
        <v>3</v>
      </c>
      <c r="F268" s="237" t="s">
        <v>664</v>
      </c>
      <c r="H268" s="238">
        <v>50.86</v>
      </c>
      <c r="I268" s="258"/>
      <c r="L268" s="104"/>
      <c r="M268" s="116"/>
      <c r="N268" s="117"/>
      <c r="O268" s="117"/>
      <c r="P268" s="117"/>
      <c r="Q268" s="117"/>
      <c r="R268" s="117"/>
      <c r="S268" s="117"/>
      <c r="T268" s="118"/>
      <c r="AT268" s="105" t="s">
        <v>149</v>
      </c>
      <c r="AU268" s="105" t="s">
        <v>80</v>
      </c>
      <c r="AV268" s="12" t="s">
        <v>80</v>
      </c>
      <c r="AW268" s="12" t="s">
        <v>30</v>
      </c>
      <c r="AX268" s="12" t="s">
        <v>78</v>
      </c>
      <c r="AY268" s="105" t="s">
        <v>124</v>
      </c>
    </row>
    <row r="269" spans="2:65" s="1" customFormat="1" ht="6.95" customHeight="1">
      <c r="B269" s="35"/>
      <c r="C269" s="36"/>
      <c r="D269" s="36"/>
      <c r="E269" s="36"/>
      <c r="F269" s="36"/>
      <c r="G269" s="36"/>
      <c r="H269" s="36"/>
      <c r="I269" s="251"/>
      <c r="J269" s="36"/>
      <c r="K269" s="36"/>
      <c r="L269" s="27"/>
    </row>
  </sheetData>
  <sheetProtection password="CA50" sheet="1" objects="1" scenarios="1"/>
  <autoFilter ref="C92:K268" xr:uid="{00000000-0009-0000-0000-000002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200-000000000000}"/>
    <hyperlink ref="F101" r:id="rId2" xr:uid="{00000000-0004-0000-0200-000001000000}"/>
    <hyperlink ref="F107" r:id="rId3" xr:uid="{00000000-0004-0000-0200-000002000000}"/>
    <hyperlink ref="F113" r:id="rId4" xr:uid="{00000000-0004-0000-0200-000003000000}"/>
    <hyperlink ref="F118" r:id="rId5" xr:uid="{00000000-0004-0000-0200-000004000000}"/>
    <hyperlink ref="F121" r:id="rId6" xr:uid="{00000000-0004-0000-0200-000005000000}"/>
    <hyperlink ref="F123" r:id="rId7" xr:uid="{00000000-0004-0000-0200-000006000000}"/>
    <hyperlink ref="F126" r:id="rId8" xr:uid="{00000000-0004-0000-0200-000007000000}"/>
    <hyperlink ref="F129" r:id="rId9" xr:uid="{00000000-0004-0000-0200-000008000000}"/>
    <hyperlink ref="F131" r:id="rId10" xr:uid="{00000000-0004-0000-0200-000009000000}"/>
    <hyperlink ref="F134" r:id="rId11" xr:uid="{00000000-0004-0000-0200-00000A000000}"/>
    <hyperlink ref="F136" r:id="rId12" xr:uid="{00000000-0004-0000-0200-00000B000000}"/>
    <hyperlink ref="F138" r:id="rId13" xr:uid="{00000000-0004-0000-0200-00000C000000}"/>
    <hyperlink ref="F141" r:id="rId14" xr:uid="{00000000-0004-0000-0200-00000D000000}"/>
    <hyperlink ref="F149" r:id="rId15" xr:uid="{00000000-0004-0000-0200-00000E000000}"/>
    <hyperlink ref="F151" r:id="rId16" xr:uid="{00000000-0004-0000-0200-00000F000000}"/>
    <hyperlink ref="F153" r:id="rId17" xr:uid="{00000000-0004-0000-0200-000010000000}"/>
    <hyperlink ref="F155" r:id="rId18" xr:uid="{00000000-0004-0000-0200-000011000000}"/>
    <hyperlink ref="F157" r:id="rId19" xr:uid="{00000000-0004-0000-0200-000012000000}"/>
    <hyperlink ref="F159" r:id="rId20" xr:uid="{00000000-0004-0000-0200-000013000000}"/>
    <hyperlink ref="F161" r:id="rId21" xr:uid="{00000000-0004-0000-0200-000014000000}"/>
    <hyperlink ref="F163" r:id="rId22" xr:uid="{00000000-0004-0000-0200-000015000000}"/>
    <hyperlink ref="F166" r:id="rId23" xr:uid="{00000000-0004-0000-0200-000016000000}"/>
    <hyperlink ref="F169" r:id="rId24" xr:uid="{00000000-0004-0000-0200-000017000000}"/>
    <hyperlink ref="F172" r:id="rId25" xr:uid="{00000000-0004-0000-0200-000018000000}"/>
    <hyperlink ref="F175" r:id="rId26" xr:uid="{00000000-0004-0000-0200-000019000000}"/>
    <hyperlink ref="F178" r:id="rId27" xr:uid="{00000000-0004-0000-0200-00001A000000}"/>
    <hyperlink ref="F181" r:id="rId28" xr:uid="{00000000-0004-0000-0200-00001B000000}"/>
    <hyperlink ref="F184" r:id="rId29" xr:uid="{00000000-0004-0000-0200-00001C000000}"/>
    <hyperlink ref="F186" r:id="rId30" xr:uid="{00000000-0004-0000-0200-00001D000000}"/>
    <hyperlink ref="F188" r:id="rId31" xr:uid="{00000000-0004-0000-0200-00001E000000}"/>
    <hyperlink ref="F190" r:id="rId32" xr:uid="{00000000-0004-0000-0200-00001F000000}"/>
    <hyperlink ref="F192" r:id="rId33" xr:uid="{00000000-0004-0000-0200-000020000000}"/>
    <hyperlink ref="F195" r:id="rId34" xr:uid="{00000000-0004-0000-0200-000021000000}"/>
    <hyperlink ref="F197" r:id="rId35" xr:uid="{00000000-0004-0000-0200-000022000000}"/>
    <hyperlink ref="F200" r:id="rId36" xr:uid="{00000000-0004-0000-0200-000023000000}"/>
    <hyperlink ref="F203" r:id="rId37" xr:uid="{00000000-0004-0000-0200-000024000000}"/>
    <hyperlink ref="F207" r:id="rId38" xr:uid="{00000000-0004-0000-0200-000025000000}"/>
    <hyperlink ref="F212" r:id="rId39" xr:uid="{00000000-0004-0000-0200-000026000000}"/>
    <hyperlink ref="F215" r:id="rId40" xr:uid="{00000000-0004-0000-0200-000027000000}"/>
    <hyperlink ref="F218" r:id="rId41" xr:uid="{00000000-0004-0000-0200-000028000000}"/>
    <hyperlink ref="F220" r:id="rId42" xr:uid="{00000000-0004-0000-0200-000029000000}"/>
    <hyperlink ref="F222" r:id="rId43" xr:uid="{00000000-0004-0000-0200-00002A000000}"/>
    <hyperlink ref="F224" r:id="rId44" xr:uid="{00000000-0004-0000-0200-00002B000000}"/>
    <hyperlink ref="F228" r:id="rId45" xr:uid="{00000000-0004-0000-0200-00002C000000}"/>
    <hyperlink ref="F230" r:id="rId46" xr:uid="{00000000-0004-0000-0200-00002D000000}"/>
    <hyperlink ref="F232" r:id="rId47" xr:uid="{00000000-0004-0000-0200-00002E000000}"/>
    <hyperlink ref="F235" r:id="rId48" xr:uid="{00000000-0004-0000-0200-00002F000000}"/>
    <hyperlink ref="F237" r:id="rId49" xr:uid="{00000000-0004-0000-0200-000030000000}"/>
    <hyperlink ref="F239" r:id="rId50" xr:uid="{00000000-0004-0000-0200-000031000000}"/>
    <hyperlink ref="F246" r:id="rId51" xr:uid="{00000000-0004-0000-0200-000032000000}"/>
    <hyperlink ref="F249" r:id="rId52" xr:uid="{00000000-0004-0000-0200-000033000000}"/>
    <hyperlink ref="F255" r:id="rId53" xr:uid="{00000000-0004-0000-0200-000034000000}"/>
    <hyperlink ref="F259" r:id="rId54" xr:uid="{00000000-0004-0000-0200-000035000000}"/>
    <hyperlink ref="F261" r:id="rId55" xr:uid="{00000000-0004-0000-0200-000036000000}"/>
    <hyperlink ref="F264" r:id="rId56" xr:uid="{00000000-0004-0000-0200-000037000000}"/>
    <hyperlink ref="F267" r:id="rId57" xr:uid="{00000000-0004-0000-0200-00003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4"/>
  <sheetViews>
    <sheetView showGridLines="0" tabSelected="1" topLeftCell="A114" workbookViewId="0">
      <selection activeCell="F148" sqref="F14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42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243"/>
      <c r="J3" s="18"/>
      <c r="K3" s="18"/>
      <c r="L3" s="19"/>
      <c r="AT3" s="16" t="s">
        <v>80</v>
      </c>
    </row>
    <row r="4" spans="2:46" ht="24.95" customHeight="1">
      <c r="B4" s="19"/>
      <c r="D4" s="20" t="s">
        <v>91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6" t="str">
        <f>'Rekapitulace stavby'!K6</f>
        <v>Stavební úprava místnosti 36 a místnosti WC muži v Nové budově</v>
      </c>
      <c r="F7" s="317"/>
      <c r="G7" s="317"/>
      <c r="H7" s="317"/>
      <c r="L7" s="19"/>
    </row>
    <row r="8" spans="2:46" s="1" customFormat="1" ht="12" customHeight="1">
      <c r="B8" s="27"/>
      <c r="D8" s="25" t="s">
        <v>92</v>
      </c>
      <c r="I8" s="244"/>
      <c r="L8" s="27"/>
    </row>
    <row r="9" spans="2:46" s="1" customFormat="1" ht="16.5" customHeight="1">
      <c r="B9" s="27"/>
      <c r="E9" s="296" t="s">
        <v>667</v>
      </c>
      <c r="F9" s="315"/>
      <c r="G9" s="315"/>
      <c r="H9" s="315"/>
      <c r="I9" s="244"/>
      <c r="L9" s="27"/>
    </row>
    <row r="10" spans="2:46" s="1" customFormat="1">
      <c r="B10" s="27"/>
      <c r="I10" s="244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45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45" t="s">
        <v>21</v>
      </c>
      <c r="J12" s="260" t="str">
        <f>'Rekapitulace stavby'!AN8</f>
        <v>4. 9. 2024</v>
      </c>
      <c r="L12" s="27"/>
    </row>
    <row r="13" spans="2:46" s="1" customFormat="1" ht="10.9" customHeight="1">
      <c r="B13" s="27"/>
      <c r="I13" s="244"/>
      <c r="L13" s="27"/>
    </row>
    <row r="14" spans="2:46" s="1" customFormat="1" ht="12" customHeight="1">
      <c r="B14" s="27"/>
      <c r="D14" s="25" t="s">
        <v>23</v>
      </c>
      <c r="I14" s="245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45" t="s">
        <v>26</v>
      </c>
      <c r="J15" s="23" t="s">
        <v>3</v>
      </c>
      <c r="L15" s="27"/>
    </row>
    <row r="16" spans="2:46" s="1" customFormat="1" ht="6.95" customHeight="1">
      <c r="B16" s="27"/>
      <c r="I16" s="244"/>
      <c r="L16" s="27"/>
    </row>
    <row r="17" spans="2:12" s="1" customFormat="1" ht="12" customHeight="1">
      <c r="B17" s="27"/>
      <c r="D17" s="25" t="s">
        <v>27</v>
      </c>
      <c r="I17" s="245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87" t="str">
        <f>'Rekapitulace stavby'!E14</f>
        <v xml:space="preserve"> </v>
      </c>
      <c r="F18" s="287"/>
      <c r="G18" s="287"/>
      <c r="H18" s="287"/>
      <c r="I18" s="245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44"/>
      <c r="L19" s="27"/>
    </row>
    <row r="20" spans="2:12" s="1" customFormat="1" ht="12" customHeight="1">
      <c r="B20" s="27"/>
      <c r="D20" s="25" t="s">
        <v>29</v>
      </c>
      <c r="I20" s="245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45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44"/>
      <c r="L22" s="27"/>
    </row>
    <row r="23" spans="2:12" s="1" customFormat="1" ht="12" customHeight="1">
      <c r="B23" s="27"/>
      <c r="D23" s="25" t="s">
        <v>31</v>
      </c>
      <c r="I23" s="245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45" t="s">
        <v>26</v>
      </c>
      <c r="J24" s="23" t="s">
        <v>3</v>
      </c>
      <c r="L24" s="27"/>
    </row>
    <row r="25" spans="2:12" s="1" customFormat="1" ht="6.95" customHeight="1">
      <c r="B25" s="27"/>
      <c r="I25" s="244"/>
      <c r="L25" s="27"/>
    </row>
    <row r="26" spans="2:12" s="1" customFormat="1" ht="12" customHeight="1">
      <c r="B26" s="27"/>
      <c r="D26" s="25" t="s">
        <v>33</v>
      </c>
      <c r="I26" s="244"/>
      <c r="L26" s="27"/>
    </row>
    <row r="27" spans="2:12" s="7" customFormat="1" ht="16.5" customHeight="1">
      <c r="B27" s="77"/>
      <c r="E27" s="289" t="s">
        <v>3</v>
      </c>
      <c r="F27" s="289"/>
      <c r="G27" s="289"/>
      <c r="H27" s="289"/>
      <c r="I27" s="246"/>
      <c r="L27" s="77"/>
    </row>
    <row r="28" spans="2:12" s="1" customFormat="1" ht="6.95" customHeight="1">
      <c r="B28" s="27"/>
      <c r="I28" s="244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47"/>
      <c r="J29" s="43"/>
      <c r="K29" s="43"/>
      <c r="L29" s="27"/>
    </row>
    <row r="30" spans="2:12" s="1" customFormat="1" ht="25.35" customHeight="1">
      <c r="B30" s="27"/>
      <c r="D30" s="206" t="s">
        <v>36</v>
      </c>
      <c r="I30" s="244"/>
      <c r="J30" s="261">
        <f>ROUND(J85,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47"/>
      <c r="J31" s="43"/>
      <c r="K31" s="43"/>
      <c r="L31" s="27"/>
    </row>
    <row r="32" spans="2:12" s="1" customFormat="1" ht="14.45" customHeight="1">
      <c r="B32" s="27"/>
      <c r="F32" s="207" t="s">
        <v>38</v>
      </c>
      <c r="I32" s="248" t="s">
        <v>37</v>
      </c>
      <c r="J32" s="207" t="s">
        <v>39</v>
      </c>
      <c r="L32" s="27"/>
    </row>
    <row r="33" spans="2:12" s="1" customFormat="1" ht="14.45" customHeight="1">
      <c r="B33" s="27"/>
      <c r="D33" s="208" t="s">
        <v>40</v>
      </c>
      <c r="E33" s="25" t="s">
        <v>41</v>
      </c>
      <c r="F33" s="209">
        <f>ROUND((SUM(BE85:BE193)),  2)</f>
        <v>0</v>
      </c>
      <c r="I33" s="249">
        <v>0.21</v>
      </c>
      <c r="J33" s="209">
        <f>ROUND(((SUM(BE85:BE193))*I33),  2)</f>
        <v>0</v>
      </c>
      <c r="L33" s="27"/>
    </row>
    <row r="34" spans="2:12" s="1" customFormat="1" ht="14.45" customHeight="1">
      <c r="B34" s="27"/>
      <c r="E34" s="25" t="s">
        <v>42</v>
      </c>
      <c r="F34" s="209">
        <f>ROUND((SUM(BF85:BF193)),  2)</f>
        <v>0</v>
      </c>
      <c r="I34" s="249">
        <v>0.12</v>
      </c>
      <c r="J34" s="209">
        <f>ROUND(((SUM(BF85:BF193))*I34),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09">
        <f>ROUND((SUM(BG85:BG193)),  2)</f>
        <v>0</v>
      </c>
      <c r="I35" s="249">
        <v>0.21</v>
      </c>
      <c r="J35" s="209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09">
        <f>ROUND((SUM(BH85:BH193)),  2)</f>
        <v>0</v>
      </c>
      <c r="I36" s="249">
        <v>0.12</v>
      </c>
      <c r="J36" s="209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09">
        <f>ROUND((SUM(BI85:BI193)),  2)</f>
        <v>0</v>
      </c>
      <c r="I37" s="249">
        <v>0</v>
      </c>
      <c r="J37" s="209">
        <f>0</f>
        <v>0</v>
      </c>
      <c r="L37" s="27"/>
    </row>
    <row r="38" spans="2:12" s="1" customFormat="1" ht="6.95" customHeight="1">
      <c r="B38" s="27"/>
      <c r="I38" s="244"/>
      <c r="L38" s="27"/>
    </row>
    <row r="39" spans="2:12" s="1" customFormat="1" ht="25.35" customHeight="1">
      <c r="B39" s="27"/>
      <c r="C39" s="210"/>
      <c r="D39" s="211" t="s">
        <v>46</v>
      </c>
      <c r="E39" s="46"/>
      <c r="F39" s="46"/>
      <c r="G39" s="212" t="s">
        <v>47</v>
      </c>
      <c r="H39" s="213" t="s">
        <v>48</v>
      </c>
      <c r="I39" s="250"/>
      <c r="J39" s="262">
        <f>SUM(J30:J37)</f>
        <v>0</v>
      </c>
      <c r="K39" s="263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51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52"/>
      <c r="J44" s="38"/>
      <c r="K44" s="38"/>
      <c r="L44" s="27"/>
    </row>
    <row r="45" spans="2:12" s="1" customFormat="1" ht="24.95" customHeight="1">
      <c r="B45" s="27"/>
      <c r="C45" s="20" t="s">
        <v>94</v>
      </c>
      <c r="I45" s="244"/>
      <c r="L45" s="27"/>
    </row>
    <row r="46" spans="2:12" s="1" customFormat="1" ht="6.95" customHeight="1">
      <c r="B46" s="27"/>
      <c r="I46" s="244"/>
      <c r="L46" s="27"/>
    </row>
    <row r="47" spans="2:12" s="1" customFormat="1" ht="12" customHeight="1">
      <c r="B47" s="27"/>
      <c r="C47" s="25" t="s">
        <v>15</v>
      </c>
      <c r="I47" s="244"/>
      <c r="L47" s="27"/>
    </row>
    <row r="48" spans="2:12" s="1" customFormat="1" ht="16.5" customHeight="1">
      <c r="B48" s="27"/>
      <c r="E48" s="316" t="str">
        <f>E7</f>
        <v>Stavební úprava místnosti 36 a místnosti WC muži v Nové budově</v>
      </c>
      <c r="F48" s="317"/>
      <c r="G48" s="317"/>
      <c r="H48" s="317"/>
      <c r="I48" s="244"/>
      <c r="L48" s="27"/>
    </row>
    <row r="49" spans="2:47" s="1" customFormat="1" ht="12" customHeight="1">
      <c r="B49" s="27"/>
      <c r="C49" s="25" t="s">
        <v>92</v>
      </c>
      <c r="I49" s="244"/>
      <c r="L49" s="27"/>
    </row>
    <row r="50" spans="2:47" s="1" customFormat="1" ht="16.5" customHeight="1">
      <c r="B50" s="27"/>
      <c r="E50" s="296" t="str">
        <f>E9</f>
        <v>03 - Elektro</v>
      </c>
      <c r="F50" s="315"/>
      <c r="G50" s="315"/>
      <c r="H50" s="315"/>
      <c r="I50" s="244"/>
      <c r="L50" s="27"/>
    </row>
    <row r="51" spans="2:47" s="1" customFormat="1" ht="6.95" customHeight="1">
      <c r="B51" s="27"/>
      <c r="I51" s="244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45" t="s">
        <v>21</v>
      </c>
      <c r="J52" s="260" t="str">
        <f>IF(J12="","",J12)</f>
        <v>4. 9. 2024</v>
      </c>
      <c r="L52" s="27"/>
    </row>
    <row r="53" spans="2:47" s="1" customFormat="1" ht="6.95" customHeight="1">
      <c r="B53" s="27"/>
      <c r="I53" s="244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45" t="s">
        <v>29</v>
      </c>
      <c r="J54" s="264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45" t="s">
        <v>31</v>
      </c>
      <c r="J55" s="264" t="str">
        <f>E24</f>
        <v>Ing. Milan Dušek</v>
      </c>
      <c r="L55" s="27"/>
    </row>
    <row r="56" spans="2:47" s="1" customFormat="1" ht="10.35" customHeight="1">
      <c r="B56" s="27"/>
      <c r="I56" s="244"/>
      <c r="L56" s="27"/>
    </row>
    <row r="57" spans="2:47" s="1" customFormat="1" ht="29.25" customHeight="1">
      <c r="B57" s="27"/>
      <c r="C57" s="214" t="s">
        <v>95</v>
      </c>
      <c r="D57" s="210"/>
      <c r="E57" s="210"/>
      <c r="F57" s="210"/>
      <c r="G57" s="210"/>
      <c r="H57" s="210"/>
      <c r="I57" s="253"/>
      <c r="J57" s="265" t="s">
        <v>96</v>
      </c>
      <c r="K57" s="210"/>
      <c r="L57" s="27"/>
    </row>
    <row r="58" spans="2:47" s="1" customFormat="1" ht="10.35" customHeight="1">
      <c r="B58" s="27"/>
      <c r="I58" s="244"/>
      <c r="L58" s="27"/>
    </row>
    <row r="59" spans="2:47" s="1" customFormat="1" ht="22.9" customHeight="1">
      <c r="B59" s="27"/>
      <c r="C59" s="215" t="s">
        <v>68</v>
      </c>
      <c r="I59" s="244"/>
      <c r="J59" s="261">
        <f>J85</f>
        <v>0</v>
      </c>
      <c r="L59" s="27"/>
      <c r="AU59" s="16" t="s">
        <v>97</v>
      </c>
    </row>
    <row r="60" spans="2:47" s="8" customFormat="1" ht="24.95" customHeight="1">
      <c r="B60" s="78"/>
      <c r="D60" s="216" t="s">
        <v>102</v>
      </c>
      <c r="E60" s="217"/>
      <c r="F60" s="217"/>
      <c r="G60" s="217"/>
      <c r="H60" s="217"/>
      <c r="I60" s="254"/>
      <c r="J60" s="266">
        <f>J86</f>
        <v>0</v>
      </c>
      <c r="L60" s="78"/>
    </row>
    <row r="61" spans="2:47" s="9" customFormat="1" ht="19.899999999999999" customHeight="1">
      <c r="B61" s="79"/>
      <c r="D61" s="218" t="s">
        <v>668</v>
      </c>
      <c r="E61" s="219"/>
      <c r="F61" s="219"/>
      <c r="G61" s="219"/>
      <c r="H61" s="219"/>
      <c r="I61" s="255"/>
      <c r="J61" s="267">
        <f>J87</f>
        <v>0</v>
      </c>
      <c r="L61" s="79"/>
    </row>
    <row r="62" spans="2:47" s="9" customFormat="1" ht="19.899999999999999" customHeight="1">
      <c r="B62" s="79"/>
      <c r="D62" s="218" t="s">
        <v>669</v>
      </c>
      <c r="E62" s="219"/>
      <c r="F62" s="219"/>
      <c r="G62" s="219"/>
      <c r="H62" s="219"/>
      <c r="I62" s="255"/>
      <c r="J62" s="267">
        <f>J163</f>
        <v>0</v>
      </c>
      <c r="L62" s="79"/>
    </row>
    <row r="63" spans="2:47" s="9" customFormat="1" ht="19.899999999999999" customHeight="1">
      <c r="B63" s="79"/>
      <c r="D63" s="218" t="s">
        <v>670</v>
      </c>
      <c r="E63" s="219"/>
      <c r="F63" s="219"/>
      <c r="G63" s="219"/>
      <c r="H63" s="219"/>
      <c r="I63" s="255"/>
      <c r="J63" s="267">
        <f>J182</f>
        <v>0</v>
      </c>
      <c r="L63" s="79"/>
    </row>
    <row r="64" spans="2:47" s="9" customFormat="1" ht="19.899999999999999" customHeight="1">
      <c r="B64" s="79"/>
      <c r="D64" s="218" t="s">
        <v>671</v>
      </c>
      <c r="E64" s="219"/>
      <c r="F64" s="219"/>
      <c r="G64" s="219"/>
      <c r="H64" s="219"/>
      <c r="I64" s="255"/>
      <c r="J64" s="267">
        <f>J185</f>
        <v>0</v>
      </c>
      <c r="L64" s="79"/>
    </row>
    <row r="65" spans="2:12" s="9" customFormat="1" ht="19.899999999999999" customHeight="1">
      <c r="B65" s="79"/>
      <c r="D65" s="218" t="s">
        <v>672</v>
      </c>
      <c r="E65" s="219"/>
      <c r="F65" s="219"/>
      <c r="G65" s="219"/>
      <c r="H65" s="219"/>
      <c r="I65" s="255"/>
      <c r="J65" s="267">
        <f>J189</f>
        <v>0</v>
      </c>
      <c r="L65" s="79"/>
    </row>
    <row r="66" spans="2:12" s="1" customFormat="1" ht="21.75" customHeight="1">
      <c r="B66" s="27"/>
      <c r="I66" s="244"/>
      <c r="L66" s="27"/>
    </row>
    <row r="67" spans="2:12" s="1" customFormat="1" ht="6.95" customHeight="1">
      <c r="B67" s="35"/>
      <c r="C67" s="36"/>
      <c r="D67" s="36"/>
      <c r="E67" s="36"/>
      <c r="F67" s="36"/>
      <c r="G67" s="36"/>
      <c r="H67" s="36"/>
      <c r="I67" s="251"/>
      <c r="J67" s="36"/>
      <c r="K67" s="36"/>
      <c r="L67" s="27"/>
    </row>
    <row r="71" spans="2:12" s="1" customFormat="1" ht="6.95" customHeight="1">
      <c r="B71" s="37"/>
      <c r="C71" s="38"/>
      <c r="D71" s="38"/>
      <c r="E71" s="38"/>
      <c r="F71" s="38"/>
      <c r="G71" s="38"/>
      <c r="H71" s="38"/>
      <c r="I71" s="252"/>
      <c r="J71" s="38"/>
      <c r="K71" s="38"/>
      <c r="L71" s="27"/>
    </row>
    <row r="72" spans="2:12" s="1" customFormat="1" ht="24.95" customHeight="1">
      <c r="B72" s="27"/>
      <c r="C72" s="20" t="s">
        <v>109</v>
      </c>
      <c r="I72" s="244"/>
      <c r="L72" s="27"/>
    </row>
    <row r="73" spans="2:12" s="1" customFormat="1" ht="6.95" customHeight="1">
      <c r="B73" s="27"/>
      <c r="I73" s="244"/>
      <c r="L73" s="27"/>
    </row>
    <row r="74" spans="2:12" s="1" customFormat="1" ht="12" customHeight="1">
      <c r="B74" s="27"/>
      <c r="C74" s="25" t="s">
        <v>15</v>
      </c>
      <c r="I74" s="244"/>
      <c r="L74" s="27"/>
    </row>
    <row r="75" spans="2:12" s="1" customFormat="1" ht="16.5" customHeight="1">
      <c r="B75" s="27"/>
      <c r="E75" s="316" t="str">
        <f>E7</f>
        <v>Stavební úprava místnosti 36 a místnosti WC muži v Nové budově</v>
      </c>
      <c r="F75" s="317"/>
      <c r="G75" s="317"/>
      <c r="H75" s="317"/>
      <c r="I75" s="244"/>
      <c r="L75" s="27"/>
    </row>
    <row r="76" spans="2:12" s="1" customFormat="1" ht="12" customHeight="1">
      <c r="B76" s="27"/>
      <c r="C76" s="25" t="s">
        <v>92</v>
      </c>
      <c r="I76" s="244"/>
      <c r="L76" s="27"/>
    </row>
    <row r="77" spans="2:12" s="1" customFormat="1" ht="16.5" customHeight="1">
      <c r="B77" s="27"/>
      <c r="E77" s="296" t="str">
        <f>E9</f>
        <v>03 - Elektro</v>
      </c>
      <c r="F77" s="315"/>
      <c r="G77" s="315"/>
      <c r="H77" s="315"/>
      <c r="I77" s="244"/>
      <c r="L77" s="27"/>
    </row>
    <row r="78" spans="2:12" s="1" customFormat="1" ht="6.95" customHeight="1">
      <c r="B78" s="27"/>
      <c r="I78" s="244"/>
      <c r="L78" s="27"/>
    </row>
    <row r="79" spans="2:12" s="1" customFormat="1" ht="12" customHeight="1">
      <c r="B79" s="27"/>
      <c r="C79" s="25" t="s">
        <v>19</v>
      </c>
      <c r="F79" s="23" t="str">
        <f>F12</f>
        <v xml:space="preserve">VŠE v Praze, ul. Ekonomická 957, Praha 4 </v>
      </c>
      <c r="I79" s="245" t="s">
        <v>21</v>
      </c>
      <c r="J79" s="260" t="str">
        <f>IF(J12="","",J12)</f>
        <v>4. 9. 2024</v>
      </c>
      <c r="L79" s="27"/>
    </row>
    <row r="80" spans="2:12" s="1" customFormat="1" ht="6.95" customHeight="1">
      <c r="B80" s="27"/>
      <c r="I80" s="244"/>
      <c r="L80" s="27"/>
    </row>
    <row r="81" spans="2:65" s="1" customFormat="1" ht="15.2" customHeight="1">
      <c r="B81" s="27"/>
      <c r="C81" s="25" t="s">
        <v>23</v>
      </c>
      <c r="F81" s="23" t="str">
        <f>E15</f>
        <v>Vysoká škola ekonomická v Praze</v>
      </c>
      <c r="I81" s="245" t="s">
        <v>29</v>
      </c>
      <c r="J81" s="264" t="str">
        <f>E21</f>
        <v xml:space="preserve"> </v>
      </c>
      <c r="L81" s="27"/>
    </row>
    <row r="82" spans="2:65" s="1" customFormat="1" ht="15.2" customHeight="1">
      <c r="B82" s="27"/>
      <c r="C82" s="25" t="s">
        <v>27</v>
      </c>
      <c r="F82" s="23" t="str">
        <f>IF(E18="","",E18)</f>
        <v xml:space="preserve"> </v>
      </c>
      <c r="I82" s="245" t="s">
        <v>31</v>
      </c>
      <c r="J82" s="264" t="str">
        <f>E24</f>
        <v>Ing. Milan Dušek</v>
      </c>
      <c r="L82" s="27"/>
    </row>
    <row r="83" spans="2:65" s="1" customFormat="1" ht="10.35" customHeight="1">
      <c r="B83" s="27"/>
      <c r="I83" s="244"/>
      <c r="L83" s="27"/>
    </row>
    <row r="84" spans="2:65" s="10" customFormat="1" ht="29.25" customHeight="1">
      <c r="B84" s="80"/>
      <c r="C84" s="220" t="s">
        <v>110</v>
      </c>
      <c r="D84" s="221" t="s">
        <v>55</v>
      </c>
      <c r="E84" s="221" t="s">
        <v>51</v>
      </c>
      <c r="F84" s="221" t="s">
        <v>52</v>
      </c>
      <c r="G84" s="221" t="s">
        <v>111</v>
      </c>
      <c r="H84" s="221" t="s">
        <v>112</v>
      </c>
      <c r="I84" s="256" t="s">
        <v>113</v>
      </c>
      <c r="J84" s="221" t="s">
        <v>96</v>
      </c>
      <c r="K84" s="268" t="s">
        <v>114</v>
      </c>
      <c r="L84" s="80"/>
      <c r="M84" s="48" t="s">
        <v>3</v>
      </c>
      <c r="N84" s="49" t="s">
        <v>40</v>
      </c>
      <c r="O84" s="49" t="s">
        <v>115</v>
      </c>
      <c r="P84" s="49" t="s">
        <v>116</v>
      </c>
      <c r="Q84" s="49" t="s">
        <v>117</v>
      </c>
      <c r="R84" s="49" t="s">
        <v>118</v>
      </c>
      <c r="S84" s="49" t="s">
        <v>119</v>
      </c>
      <c r="T84" s="50" t="s">
        <v>120</v>
      </c>
    </row>
    <row r="85" spans="2:65" s="1" customFormat="1" ht="22.9" customHeight="1">
      <c r="B85" s="27"/>
      <c r="C85" s="53" t="s">
        <v>121</v>
      </c>
      <c r="I85" s="244"/>
      <c r="J85" s="269">
        <f>BK85</f>
        <v>0</v>
      </c>
      <c r="L85" s="27"/>
      <c r="M85" s="51"/>
      <c r="N85" s="43"/>
      <c r="O85" s="43"/>
      <c r="P85" s="81">
        <f>P86</f>
        <v>227.23599999999999</v>
      </c>
      <c r="Q85" s="43"/>
      <c r="R85" s="81">
        <f>R86</f>
        <v>0.87506374999999981</v>
      </c>
      <c r="S85" s="43"/>
      <c r="T85" s="82">
        <f>T86</f>
        <v>0</v>
      </c>
      <c r="AT85" s="16" t="s">
        <v>69</v>
      </c>
      <c r="AU85" s="16" t="s">
        <v>97</v>
      </c>
      <c r="BK85" s="83">
        <f>BK86</f>
        <v>0</v>
      </c>
    </row>
    <row r="86" spans="2:65" s="11" customFormat="1" ht="25.9" customHeight="1">
      <c r="B86" s="84"/>
      <c r="D86" s="85" t="s">
        <v>69</v>
      </c>
      <c r="E86" s="222" t="s">
        <v>181</v>
      </c>
      <c r="F86" s="222" t="s">
        <v>182</v>
      </c>
      <c r="I86" s="257"/>
      <c r="J86" s="270">
        <f>BK86</f>
        <v>0</v>
      </c>
      <c r="L86" s="84"/>
      <c r="M86" s="86"/>
      <c r="P86" s="87">
        <f>P87+P163+P182+P185+P189</f>
        <v>227.23599999999999</v>
      </c>
      <c r="R86" s="87">
        <f>R87+R163+R182+R185+R189</f>
        <v>0.87506374999999981</v>
      </c>
      <c r="T86" s="88">
        <f>T87+T163+T182+T185+T189</f>
        <v>0</v>
      </c>
      <c r="AR86" s="85" t="s">
        <v>80</v>
      </c>
      <c r="AT86" s="89" t="s">
        <v>69</v>
      </c>
      <c r="AU86" s="89" t="s">
        <v>70</v>
      </c>
      <c r="AY86" s="85" t="s">
        <v>124</v>
      </c>
      <c r="BK86" s="90">
        <f>BK87+BK163+BK182+BK185+BK189</f>
        <v>0</v>
      </c>
    </row>
    <row r="87" spans="2:65" s="11" customFormat="1" ht="22.9" customHeight="1">
      <c r="B87" s="84"/>
      <c r="D87" s="85" t="s">
        <v>69</v>
      </c>
      <c r="E87" s="223" t="s">
        <v>673</v>
      </c>
      <c r="F87" s="223" t="s">
        <v>674</v>
      </c>
      <c r="I87" s="257"/>
      <c r="J87" s="271">
        <f>BK87</f>
        <v>0</v>
      </c>
      <c r="L87" s="84"/>
      <c r="M87" s="86"/>
      <c r="P87" s="87">
        <f>SUM(P88:P162)</f>
        <v>126.246</v>
      </c>
      <c r="R87" s="87">
        <f>SUM(R88:R162)</f>
        <v>0.32516374999999992</v>
      </c>
      <c r="T87" s="88">
        <f>SUM(T88:T162)</f>
        <v>0</v>
      </c>
      <c r="AR87" s="85" t="s">
        <v>80</v>
      </c>
      <c r="AT87" s="89" t="s">
        <v>69</v>
      </c>
      <c r="AU87" s="89" t="s">
        <v>78</v>
      </c>
      <c r="AY87" s="85" t="s">
        <v>124</v>
      </c>
      <c r="BK87" s="90">
        <f>SUM(BK88:BK162)</f>
        <v>0</v>
      </c>
    </row>
    <row r="88" spans="2:65" s="1" customFormat="1" ht="24.2" customHeight="1">
      <c r="B88" s="91"/>
      <c r="C88" s="224" t="s">
        <v>78</v>
      </c>
      <c r="D88" s="224" t="s">
        <v>127</v>
      </c>
      <c r="E88" s="225" t="s">
        <v>675</v>
      </c>
      <c r="F88" s="226" t="s">
        <v>676</v>
      </c>
      <c r="G88" s="227" t="s">
        <v>130</v>
      </c>
      <c r="H88" s="228">
        <v>24</v>
      </c>
      <c r="I88" s="92">
        <v>0</v>
      </c>
      <c r="J88" s="272">
        <f>ROUND(I88*H88,2)</f>
        <v>0</v>
      </c>
      <c r="K88" s="226" t="s">
        <v>131</v>
      </c>
      <c r="L88" s="27"/>
      <c r="M88" s="93" t="s">
        <v>3</v>
      </c>
      <c r="N88" s="94" t="s">
        <v>41</v>
      </c>
      <c r="O88" s="95">
        <v>0.2</v>
      </c>
      <c r="P88" s="95">
        <f>O88*H88</f>
        <v>4.8000000000000007</v>
      </c>
      <c r="Q88" s="95">
        <v>0</v>
      </c>
      <c r="R88" s="95">
        <f>Q88*H88</f>
        <v>0</v>
      </c>
      <c r="S88" s="95">
        <v>0</v>
      </c>
      <c r="T88" s="96">
        <f>S88*H88</f>
        <v>0</v>
      </c>
      <c r="AR88" s="97" t="s">
        <v>189</v>
      </c>
      <c r="AT88" s="97" t="s">
        <v>127</v>
      </c>
      <c r="AU88" s="97" t="s">
        <v>80</v>
      </c>
      <c r="AY88" s="16" t="s">
        <v>124</v>
      </c>
      <c r="BE88" s="98">
        <f>IF(N88="základní",J88,0)</f>
        <v>0</v>
      </c>
      <c r="BF88" s="98">
        <f>IF(N88="snížená",J88,0)</f>
        <v>0</v>
      </c>
      <c r="BG88" s="98">
        <f>IF(N88="zákl. přenesená",J88,0)</f>
        <v>0</v>
      </c>
      <c r="BH88" s="98">
        <f>IF(N88="sníž. přenesená",J88,0)</f>
        <v>0</v>
      </c>
      <c r="BI88" s="98">
        <f>IF(N88="nulová",J88,0)</f>
        <v>0</v>
      </c>
      <c r="BJ88" s="16" t="s">
        <v>78</v>
      </c>
      <c r="BK88" s="98">
        <f>ROUND(I88*H88,2)</f>
        <v>0</v>
      </c>
      <c r="BL88" s="16" t="s">
        <v>189</v>
      </c>
      <c r="BM88" s="97" t="s">
        <v>677</v>
      </c>
    </row>
    <row r="89" spans="2:65" s="1" customFormat="1">
      <c r="B89" s="27"/>
      <c r="D89" s="229" t="s">
        <v>134</v>
      </c>
      <c r="F89" s="230" t="s">
        <v>678</v>
      </c>
      <c r="I89" s="244"/>
      <c r="L89" s="27"/>
      <c r="M89" s="99"/>
      <c r="T89" s="45"/>
      <c r="AT89" s="16" t="s">
        <v>134</v>
      </c>
      <c r="AU89" s="16" t="s">
        <v>80</v>
      </c>
    </row>
    <row r="90" spans="2:65" s="1" customFormat="1" ht="16.5" customHeight="1">
      <c r="B90" s="91"/>
      <c r="C90" s="231" t="s">
        <v>80</v>
      </c>
      <c r="D90" s="231" t="s">
        <v>136</v>
      </c>
      <c r="E90" s="232" t="s">
        <v>679</v>
      </c>
      <c r="F90" s="233" t="s">
        <v>680</v>
      </c>
      <c r="G90" s="234" t="s">
        <v>130</v>
      </c>
      <c r="H90" s="235">
        <v>24</v>
      </c>
      <c r="I90" s="100">
        <v>0</v>
      </c>
      <c r="J90" s="273">
        <f>ROUND(I90*H90,2)</f>
        <v>0</v>
      </c>
      <c r="K90" s="233" t="s">
        <v>131</v>
      </c>
      <c r="L90" s="101"/>
      <c r="M90" s="102" t="s">
        <v>3</v>
      </c>
      <c r="N90" s="103" t="s">
        <v>41</v>
      </c>
      <c r="O90" s="95">
        <v>0</v>
      </c>
      <c r="P90" s="95">
        <f>O90*H90</f>
        <v>0</v>
      </c>
      <c r="Q90" s="95">
        <v>4.0000000000000003E-5</v>
      </c>
      <c r="R90" s="95">
        <f>Q90*H90</f>
        <v>9.6000000000000013E-4</v>
      </c>
      <c r="S90" s="95">
        <v>0</v>
      </c>
      <c r="T90" s="96">
        <f>S90*H90</f>
        <v>0</v>
      </c>
      <c r="AR90" s="97" t="s">
        <v>216</v>
      </c>
      <c r="AT90" s="97" t="s">
        <v>136</v>
      </c>
      <c r="AU90" s="97" t="s">
        <v>80</v>
      </c>
      <c r="AY90" s="16" t="s">
        <v>124</v>
      </c>
      <c r="BE90" s="98">
        <f>IF(N90="základní",J90,0)</f>
        <v>0</v>
      </c>
      <c r="BF90" s="98">
        <f>IF(N90="snížená",J90,0)</f>
        <v>0</v>
      </c>
      <c r="BG90" s="98">
        <f>IF(N90="zákl. přenesená",J90,0)</f>
        <v>0</v>
      </c>
      <c r="BH90" s="98">
        <f>IF(N90="sníž. přenesená",J90,0)</f>
        <v>0</v>
      </c>
      <c r="BI90" s="98">
        <f>IF(N90="nulová",J90,0)</f>
        <v>0</v>
      </c>
      <c r="BJ90" s="16" t="s">
        <v>78</v>
      </c>
      <c r="BK90" s="98">
        <f>ROUND(I90*H90,2)</f>
        <v>0</v>
      </c>
      <c r="BL90" s="16" t="s">
        <v>189</v>
      </c>
      <c r="BM90" s="97" t="s">
        <v>681</v>
      </c>
    </row>
    <row r="91" spans="2:65" s="1" customFormat="1" ht="24.2" customHeight="1">
      <c r="B91" s="91"/>
      <c r="C91" s="224" t="s">
        <v>143</v>
      </c>
      <c r="D91" s="224" t="s">
        <v>127</v>
      </c>
      <c r="E91" s="225" t="s">
        <v>682</v>
      </c>
      <c r="F91" s="226" t="s">
        <v>683</v>
      </c>
      <c r="G91" s="227" t="s">
        <v>130</v>
      </c>
      <c r="H91" s="228">
        <v>5</v>
      </c>
      <c r="I91" s="92">
        <v>0</v>
      </c>
      <c r="J91" s="272">
        <f>ROUND(I91*H91,2)</f>
        <v>0</v>
      </c>
      <c r="K91" s="226" t="s">
        <v>131</v>
      </c>
      <c r="L91" s="27"/>
      <c r="M91" s="93" t="s">
        <v>3</v>
      </c>
      <c r="N91" s="94" t="s">
        <v>41</v>
      </c>
      <c r="O91" s="95">
        <v>9.0999999999999998E-2</v>
      </c>
      <c r="P91" s="95">
        <f>O91*H91</f>
        <v>0.45499999999999996</v>
      </c>
      <c r="Q91" s="95">
        <v>0</v>
      </c>
      <c r="R91" s="95">
        <f>Q91*H91</f>
        <v>0</v>
      </c>
      <c r="S91" s="95">
        <v>0</v>
      </c>
      <c r="T91" s="96">
        <f>S91*H91</f>
        <v>0</v>
      </c>
      <c r="AR91" s="97" t="s">
        <v>189</v>
      </c>
      <c r="AT91" s="97" t="s">
        <v>127</v>
      </c>
      <c r="AU91" s="97" t="s">
        <v>80</v>
      </c>
      <c r="AY91" s="16" t="s">
        <v>124</v>
      </c>
      <c r="BE91" s="98">
        <f>IF(N91="základní",J91,0)</f>
        <v>0</v>
      </c>
      <c r="BF91" s="98">
        <f>IF(N91="snížená",J91,0)</f>
        <v>0</v>
      </c>
      <c r="BG91" s="98">
        <f>IF(N91="zákl. přenesená",J91,0)</f>
        <v>0</v>
      </c>
      <c r="BH91" s="98">
        <f>IF(N91="sníž. přenesená",J91,0)</f>
        <v>0</v>
      </c>
      <c r="BI91" s="98">
        <f>IF(N91="nulová",J91,0)</f>
        <v>0</v>
      </c>
      <c r="BJ91" s="16" t="s">
        <v>78</v>
      </c>
      <c r="BK91" s="98">
        <f>ROUND(I91*H91,2)</f>
        <v>0</v>
      </c>
      <c r="BL91" s="16" t="s">
        <v>189</v>
      </c>
      <c r="BM91" s="97" t="s">
        <v>684</v>
      </c>
    </row>
    <row r="92" spans="2:65" s="1" customFormat="1">
      <c r="B92" s="27"/>
      <c r="D92" s="229" t="s">
        <v>134</v>
      </c>
      <c r="F92" s="230" t="s">
        <v>685</v>
      </c>
      <c r="I92" s="244"/>
      <c r="L92" s="27"/>
      <c r="M92" s="99"/>
      <c r="T92" s="45"/>
      <c r="AT92" s="16" t="s">
        <v>134</v>
      </c>
      <c r="AU92" s="16" t="s">
        <v>80</v>
      </c>
    </row>
    <row r="93" spans="2:65" s="1" customFormat="1" ht="16.5" customHeight="1">
      <c r="B93" s="91"/>
      <c r="C93" s="231" t="s">
        <v>132</v>
      </c>
      <c r="D93" s="231" t="s">
        <v>136</v>
      </c>
      <c r="E93" s="232" t="s">
        <v>686</v>
      </c>
      <c r="F93" s="233" t="s">
        <v>687</v>
      </c>
      <c r="G93" s="234" t="s">
        <v>130</v>
      </c>
      <c r="H93" s="235">
        <v>5</v>
      </c>
      <c r="I93" s="100">
        <v>0</v>
      </c>
      <c r="J93" s="273">
        <f>ROUND(I93*H93,2)</f>
        <v>0</v>
      </c>
      <c r="K93" s="233" t="s">
        <v>131</v>
      </c>
      <c r="L93" s="101"/>
      <c r="M93" s="102" t="s">
        <v>3</v>
      </c>
      <c r="N93" s="103" t="s">
        <v>41</v>
      </c>
      <c r="O93" s="95">
        <v>0</v>
      </c>
      <c r="P93" s="95">
        <f>O93*H93</f>
        <v>0</v>
      </c>
      <c r="Q93" s="95">
        <v>9.0000000000000006E-5</v>
      </c>
      <c r="R93" s="95">
        <f>Q93*H93</f>
        <v>4.5000000000000004E-4</v>
      </c>
      <c r="S93" s="95">
        <v>0</v>
      </c>
      <c r="T93" s="96">
        <f>S93*H93</f>
        <v>0</v>
      </c>
      <c r="AR93" s="97" t="s">
        <v>216</v>
      </c>
      <c r="AT93" s="97" t="s">
        <v>136</v>
      </c>
      <c r="AU93" s="97" t="s">
        <v>80</v>
      </c>
      <c r="AY93" s="16" t="s">
        <v>124</v>
      </c>
      <c r="BE93" s="98">
        <f>IF(N93="základní",J93,0)</f>
        <v>0</v>
      </c>
      <c r="BF93" s="98">
        <f>IF(N93="snížená",J93,0)</f>
        <v>0</v>
      </c>
      <c r="BG93" s="98">
        <f>IF(N93="zákl. přenesená",J93,0)</f>
        <v>0</v>
      </c>
      <c r="BH93" s="98">
        <f>IF(N93="sníž. přenesená",J93,0)</f>
        <v>0</v>
      </c>
      <c r="BI93" s="98">
        <f>IF(N93="nulová",J93,0)</f>
        <v>0</v>
      </c>
      <c r="BJ93" s="16" t="s">
        <v>78</v>
      </c>
      <c r="BK93" s="98">
        <f>ROUND(I93*H93,2)</f>
        <v>0</v>
      </c>
      <c r="BL93" s="16" t="s">
        <v>189</v>
      </c>
      <c r="BM93" s="97" t="s">
        <v>688</v>
      </c>
    </row>
    <row r="94" spans="2:65" s="1" customFormat="1" ht="33" customHeight="1">
      <c r="B94" s="91"/>
      <c r="C94" s="224" t="s">
        <v>155</v>
      </c>
      <c r="D94" s="224" t="s">
        <v>127</v>
      </c>
      <c r="E94" s="225" t="s">
        <v>689</v>
      </c>
      <c r="F94" s="226" t="s">
        <v>690</v>
      </c>
      <c r="G94" s="227" t="s">
        <v>275</v>
      </c>
      <c r="H94" s="228">
        <v>50</v>
      </c>
      <c r="I94" s="92">
        <v>0</v>
      </c>
      <c r="J94" s="272">
        <f>ROUND(I94*H94,2)</f>
        <v>0</v>
      </c>
      <c r="K94" s="226" t="s">
        <v>131</v>
      </c>
      <c r="L94" s="27"/>
      <c r="M94" s="93" t="s">
        <v>3</v>
      </c>
      <c r="N94" s="94" t="s">
        <v>41</v>
      </c>
      <c r="O94" s="95">
        <v>0.03</v>
      </c>
      <c r="P94" s="95">
        <f>O94*H94</f>
        <v>1.5</v>
      </c>
      <c r="Q94" s="95">
        <v>0</v>
      </c>
      <c r="R94" s="95">
        <f>Q94*H94</f>
        <v>0</v>
      </c>
      <c r="S94" s="95">
        <v>0</v>
      </c>
      <c r="T94" s="96">
        <f>S94*H94</f>
        <v>0</v>
      </c>
      <c r="AR94" s="97" t="s">
        <v>189</v>
      </c>
      <c r="AT94" s="97" t="s">
        <v>127</v>
      </c>
      <c r="AU94" s="97" t="s">
        <v>80</v>
      </c>
      <c r="AY94" s="16" t="s">
        <v>124</v>
      </c>
      <c r="BE94" s="98">
        <f>IF(N94="základní",J94,0)</f>
        <v>0</v>
      </c>
      <c r="BF94" s="98">
        <f>IF(N94="snížená",J94,0)</f>
        <v>0</v>
      </c>
      <c r="BG94" s="98">
        <f>IF(N94="zákl. přenesená",J94,0)</f>
        <v>0</v>
      </c>
      <c r="BH94" s="98">
        <f>IF(N94="sníž. přenesená",J94,0)</f>
        <v>0</v>
      </c>
      <c r="BI94" s="98">
        <f>IF(N94="nulová",J94,0)</f>
        <v>0</v>
      </c>
      <c r="BJ94" s="16" t="s">
        <v>78</v>
      </c>
      <c r="BK94" s="98">
        <f>ROUND(I94*H94,2)</f>
        <v>0</v>
      </c>
      <c r="BL94" s="16" t="s">
        <v>189</v>
      </c>
      <c r="BM94" s="97" t="s">
        <v>691</v>
      </c>
    </row>
    <row r="95" spans="2:65" s="1" customFormat="1">
      <c r="B95" s="27"/>
      <c r="D95" s="229" t="s">
        <v>134</v>
      </c>
      <c r="F95" s="230" t="s">
        <v>692</v>
      </c>
      <c r="I95" s="244"/>
      <c r="L95" s="27"/>
      <c r="M95" s="99"/>
      <c r="T95" s="45"/>
      <c r="AT95" s="16" t="s">
        <v>134</v>
      </c>
      <c r="AU95" s="16" t="s">
        <v>80</v>
      </c>
    </row>
    <row r="96" spans="2:65" s="1" customFormat="1" ht="16.5" customHeight="1">
      <c r="B96" s="91"/>
      <c r="C96" s="231" t="s">
        <v>125</v>
      </c>
      <c r="D96" s="231" t="s">
        <v>136</v>
      </c>
      <c r="E96" s="232" t="s">
        <v>693</v>
      </c>
      <c r="F96" s="233" t="s">
        <v>694</v>
      </c>
      <c r="G96" s="234" t="s">
        <v>275</v>
      </c>
      <c r="H96" s="235">
        <v>57.5</v>
      </c>
      <c r="I96" s="100">
        <v>0</v>
      </c>
      <c r="J96" s="273">
        <f>ROUND(I96*H96,2)</f>
        <v>0</v>
      </c>
      <c r="K96" s="233" t="s">
        <v>131</v>
      </c>
      <c r="L96" s="101"/>
      <c r="M96" s="102" t="s">
        <v>3</v>
      </c>
      <c r="N96" s="103" t="s">
        <v>41</v>
      </c>
      <c r="O96" s="95">
        <v>0</v>
      </c>
      <c r="P96" s="95">
        <f>O96*H96</f>
        <v>0</v>
      </c>
      <c r="Q96" s="95">
        <v>4.0000000000000003E-5</v>
      </c>
      <c r="R96" s="95">
        <f>Q96*H96</f>
        <v>2.3000000000000004E-3</v>
      </c>
      <c r="S96" s="95">
        <v>0</v>
      </c>
      <c r="T96" s="96">
        <f>S96*H96</f>
        <v>0</v>
      </c>
      <c r="AR96" s="97" t="s">
        <v>216</v>
      </c>
      <c r="AT96" s="97" t="s">
        <v>136</v>
      </c>
      <c r="AU96" s="97" t="s">
        <v>80</v>
      </c>
      <c r="AY96" s="16" t="s">
        <v>124</v>
      </c>
      <c r="BE96" s="98">
        <f>IF(N96="základní",J96,0)</f>
        <v>0</v>
      </c>
      <c r="BF96" s="98">
        <f>IF(N96="snížená",J96,0)</f>
        <v>0</v>
      </c>
      <c r="BG96" s="98">
        <f>IF(N96="zákl. přenesená",J96,0)</f>
        <v>0</v>
      </c>
      <c r="BH96" s="98">
        <f>IF(N96="sníž. přenesená",J96,0)</f>
        <v>0</v>
      </c>
      <c r="BI96" s="98">
        <f>IF(N96="nulová",J96,0)</f>
        <v>0</v>
      </c>
      <c r="BJ96" s="16" t="s">
        <v>78</v>
      </c>
      <c r="BK96" s="98">
        <f>ROUND(I96*H96,2)</f>
        <v>0</v>
      </c>
      <c r="BL96" s="16" t="s">
        <v>189</v>
      </c>
      <c r="BM96" s="97" t="s">
        <v>695</v>
      </c>
    </row>
    <row r="97" spans="2:65" s="12" customFormat="1">
      <c r="B97" s="104"/>
      <c r="D97" s="236" t="s">
        <v>149</v>
      </c>
      <c r="F97" s="237" t="s">
        <v>696</v>
      </c>
      <c r="H97" s="238">
        <v>57.5</v>
      </c>
      <c r="I97" s="258"/>
      <c r="L97" s="104"/>
      <c r="M97" s="106"/>
      <c r="T97" s="107"/>
      <c r="AT97" s="105" t="s">
        <v>149</v>
      </c>
      <c r="AU97" s="105" t="s">
        <v>80</v>
      </c>
      <c r="AV97" s="12" t="s">
        <v>80</v>
      </c>
      <c r="AW97" s="12" t="s">
        <v>4</v>
      </c>
      <c r="AX97" s="12" t="s">
        <v>78</v>
      </c>
      <c r="AY97" s="105" t="s">
        <v>124</v>
      </c>
    </row>
    <row r="98" spans="2:65" s="1" customFormat="1" ht="24.2" customHeight="1">
      <c r="B98" s="91"/>
      <c r="C98" s="224" t="s">
        <v>168</v>
      </c>
      <c r="D98" s="224" t="s">
        <v>127</v>
      </c>
      <c r="E98" s="225" t="s">
        <v>697</v>
      </c>
      <c r="F98" s="226" t="s">
        <v>698</v>
      </c>
      <c r="G98" s="227" t="s">
        <v>275</v>
      </c>
      <c r="H98" s="228">
        <v>75</v>
      </c>
      <c r="I98" s="92">
        <v>0</v>
      </c>
      <c r="J98" s="272">
        <f>ROUND(I98*H98,2)</f>
        <v>0</v>
      </c>
      <c r="K98" s="226" t="s">
        <v>131</v>
      </c>
      <c r="L98" s="27"/>
      <c r="M98" s="93" t="s">
        <v>3</v>
      </c>
      <c r="N98" s="94" t="s">
        <v>41</v>
      </c>
      <c r="O98" s="95">
        <v>0.13900000000000001</v>
      </c>
      <c r="P98" s="95">
        <f>O98*H98</f>
        <v>10.425000000000001</v>
      </c>
      <c r="Q98" s="95">
        <v>0</v>
      </c>
      <c r="R98" s="95">
        <f>Q98*H98</f>
        <v>0</v>
      </c>
      <c r="S98" s="95">
        <v>0</v>
      </c>
      <c r="T98" s="96">
        <f>S98*H98</f>
        <v>0</v>
      </c>
      <c r="AR98" s="97" t="s">
        <v>189</v>
      </c>
      <c r="AT98" s="97" t="s">
        <v>127</v>
      </c>
      <c r="AU98" s="97" t="s">
        <v>80</v>
      </c>
      <c r="AY98" s="16" t="s">
        <v>124</v>
      </c>
      <c r="BE98" s="98">
        <f>IF(N98="základní",J98,0)</f>
        <v>0</v>
      </c>
      <c r="BF98" s="98">
        <f>IF(N98="snížená",J98,0)</f>
        <v>0</v>
      </c>
      <c r="BG98" s="98">
        <f>IF(N98="zákl. přenesená",J98,0)</f>
        <v>0</v>
      </c>
      <c r="BH98" s="98">
        <f>IF(N98="sníž. přenesená",J98,0)</f>
        <v>0</v>
      </c>
      <c r="BI98" s="98">
        <f>IF(N98="nulová",J98,0)</f>
        <v>0</v>
      </c>
      <c r="BJ98" s="16" t="s">
        <v>78</v>
      </c>
      <c r="BK98" s="98">
        <f>ROUND(I98*H98,2)</f>
        <v>0</v>
      </c>
      <c r="BL98" s="16" t="s">
        <v>189</v>
      </c>
      <c r="BM98" s="97" t="s">
        <v>699</v>
      </c>
    </row>
    <row r="99" spans="2:65" s="1" customFormat="1">
      <c r="B99" s="27"/>
      <c r="D99" s="229" t="s">
        <v>134</v>
      </c>
      <c r="F99" s="230" t="s">
        <v>700</v>
      </c>
      <c r="I99" s="244"/>
      <c r="L99" s="27"/>
      <c r="M99" s="99"/>
      <c r="T99" s="45"/>
      <c r="AT99" s="16" t="s">
        <v>134</v>
      </c>
      <c r="AU99" s="16" t="s">
        <v>80</v>
      </c>
    </row>
    <row r="100" spans="2:65" s="12" customFormat="1">
      <c r="B100" s="104"/>
      <c r="D100" s="236" t="s">
        <v>149</v>
      </c>
      <c r="E100" s="105" t="s">
        <v>3</v>
      </c>
      <c r="F100" s="237" t="s">
        <v>701</v>
      </c>
      <c r="H100" s="238">
        <v>35</v>
      </c>
      <c r="I100" s="258"/>
      <c r="L100" s="104"/>
      <c r="M100" s="106"/>
      <c r="T100" s="107"/>
      <c r="AT100" s="105" t="s">
        <v>149</v>
      </c>
      <c r="AU100" s="105" t="s">
        <v>80</v>
      </c>
      <c r="AV100" s="12" t="s">
        <v>80</v>
      </c>
      <c r="AW100" s="12" t="s">
        <v>30</v>
      </c>
      <c r="AX100" s="12" t="s">
        <v>70</v>
      </c>
      <c r="AY100" s="105" t="s">
        <v>124</v>
      </c>
    </row>
    <row r="101" spans="2:65" s="12" customFormat="1">
      <c r="B101" s="104"/>
      <c r="D101" s="236" t="s">
        <v>149</v>
      </c>
      <c r="E101" s="105" t="s">
        <v>3</v>
      </c>
      <c r="F101" s="237" t="s">
        <v>702</v>
      </c>
      <c r="H101" s="238">
        <v>40</v>
      </c>
      <c r="I101" s="258"/>
      <c r="L101" s="104"/>
      <c r="M101" s="106"/>
      <c r="T101" s="107"/>
      <c r="AT101" s="105" t="s">
        <v>149</v>
      </c>
      <c r="AU101" s="105" t="s">
        <v>80</v>
      </c>
      <c r="AV101" s="12" t="s">
        <v>80</v>
      </c>
      <c r="AW101" s="12" t="s">
        <v>30</v>
      </c>
      <c r="AX101" s="12" t="s">
        <v>70</v>
      </c>
      <c r="AY101" s="105" t="s">
        <v>124</v>
      </c>
    </row>
    <row r="102" spans="2:65" s="13" customFormat="1">
      <c r="B102" s="108"/>
      <c r="D102" s="236" t="s">
        <v>149</v>
      </c>
      <c r="E102" s="109" t="s">
        <v>3</v>
      </c>
      <c r="F102" s="240" t="s">
        <v>328</v>
      </c>
      <c r="H102" s="241">
        <v>75</v>
      </c>
      <c r="I102" s="259"/>
      <c r="L102" s="108"/>
      <c r="M102" s="110"/>
      <c r="T102" s="111"/>
      <c r="AT102" s="109" t="s">
        <v>149</v>
      </c>
      <c r="AU102" s="109" t="s">
        <v>80</v>
      </c>
      <c r="AV102" s="13" t="s">
        <v>132</v>
      </c>
      <c r="AW102" s="13" t="s">
        <v>30</v>
      </c>
      <c r="AX102" s="13" t="s">
        <v>78</v>
      </c>
      <c r="AY102" s="109" t="s">
        <v>124</v>
      </c>
    </row>
    <row r="103" spans="2:65" s="1" customFormat="1" ht="16.5" customHeight="1">
      <c r="B103" s="91"/>
      <c r="C103" s="231" t="s">
        <v>139</v>
      </c>
      <c r="D103" s="231" t="s">
        <v>136</v>
      </c>
      <c r="E103" s="232" t="s">
        <v>703</v>
      </c>
      <c r="F103" s="233" t="s">
        <v>704</v>
      </c>
      <c r="G103" s="234" t="s">
        <v>275</v>
      </c>
      <c r="H103" s="235">
        <v>44.274999999999999</v>
      </c>
      <c r="I103" s="100">
        <v>0</v>
      </c>
      <c r="J103" s="273">
        <f>ROUND(I103*H103,2)</f>
        <v>0</v>
      </c>
      <c r="K103" s="233" t="s">
        <v>131</v>
      </c>
      <c r="L103" s="101"/>
      <c r="M103" s="102" t="s">
        <v>3</v>
      </c>
      <c r="N103" s="103" t="s">
        <v>41</v>
      </c>
      <c r="O103" s="95">
        <v>0</v>
      </c>
      <c r="P103" s="95">
        <f>O103*H103</f>
        <v>0</v>
      </c>
      <c r="Q103" s="95">
        <v>5.0000000000000002E-5</v>
      </c>
      <c r="R103" s="95">
        <f>Q103*H103</f>
        <v>2.21375E-3</v>
      </c>
      <c r="S103" s="95">
        <v>0</v>
      </c>
      <c r="T103" s="96">
        <f>S103*H103</f>
        <v>0</v>
      </c>
      <c r="AR103" s="97" t="s">
        <v>216</v>
      </c>
      <c r="AT103" s="97" t="s">
        <v>136</v>
      </c>
      <c r="AU103" s="97" t="s">
        <v>80</v>
      </c>
      <c r="AY103" s="16" t="s">
        <v>124</v>
      </c>
      <c r="BE103" s="98">
        <f>IF(N103="základní",J103,0)</f>
        <v>0</v>
      </c>
      <c r="BF103" s="98">
        <f>IF(N103="snížená",J103,0)</f>
        <v>0</v>
      </c>
      <c r="BG103" s="98">
        <f>IF(N103="zákl. přenesená",J103,0)</f>
        <v>0</v>
      </c>
      <c r="BH103" s="98">
        <f>IF(N103="sníž. přenesená",J103,0)</f>
        <v>0</v>
      </c>
      <c r="BI103" s="98">
        <f>IF(N103="nulová",J103,0)</f>
        <v>0</v>
      </c>
      <c r="BJ103" s="16" t="s">
        <v>78</v>
      </c>
      <c r="BK103" s="98">
        <f>ROUND(I103*H103,2)</f>
        <v>0</v>
      </c>
      <c r="BL103" s="16" t="s">
        <v>189</v>
      </c>
      <c r="BM103" s="97" t="s">
        <v>705</v>
      </c>
    </row>
    <row r="104" spans="2:65" s="12" customFormat="1">
      <c r="B104" s="104"/>
      <c r="D104" s="236" t="s">
        <v>149</v>
      </c>
      <c r="E104" s="105" t="s">
        <v>3</v>
      </c>
      <c r="F104" s="237" t="s">
        <v>706</v>
      </c>
      <c r="H104" s="238">
        <v>38.5</v>
      </c>
      <c r="I104" s="258"/>
      <c r="L104" s="104"/>
      <c r="M104" s="106"/>
      <c r="T104" s="107"/>
      <c r="AT104" s="105" t="s">
        <v>149</v>
      </c>
      <c r="AU104" s="105" t="s">
        <v>80</v>
      </c>
      <c r="AV104" s="12" t="s">
        <v>80</v>
      </c>
      <c r="AW104" s="12" t="s">
        <v>30</v>
      </c>
      <c r="AX104" s="12" t="s">
        <v>78</v>
      </c>
      <c r="AY104" s="105" t="s">
        <v>124</v>
      </c>
    </row>
    <row r="105" spans="2:65" s="12" customFormat="1">
      <c r="B105" s="104"/>
      <c r="D105" s="236" t="s">
        <v>149</v>
      </c>
      <c r="F105" s="237" t="s">
        <v>707</v>
      </c>
      <c r="H105" s="238">
        <v>44.274999999999999</v>
      </c>
      <c r="I105" s="258"/>
      <c r="L105" s="104"/>
      <c r="M105" s="106"/>
      <c r="T105" s="107"/>
      <c r="AT105" s="105" t="s">
        <v>149</v>
      </c>
      <c r="AU105" s="105" t="s">
        <v>80</v>
      </c>
      <c r="AV105" s="12" t="s">
        <v>80</v>
      </c>
      <c r="AW105" s="12" t="s">
        <v>4</v>
      </c>
      <c r="AX105" s="12" t="s">
        <v>78</v>
      </c>
      <c r="AY105" s="105" t="s">
        <v>124</v>
      </c>
    </row>
    <row r="106" spans="2:65" s="1" customFormat="1" ht="16.5" customHeight="1">
      <c r="B106" s="91"/>
      <c r="C106" s="231" t="s">
        <v>141</v>
      </c>
      <c r="D106" s="231" t="s">
        <v>136</v>
      </c>
      <c r="E106" s="232" t="s">
        <v>708</v>
      </c>
      <c r="F106" s="233" t="s">
        <v>709</v>
      </c>
      <c r="G106" s="234" t="s">
        <v>275</v>
      </c>
      <c r="H106" s="235">
        <v>38</v>
      </c>
      <c r="I106" s="100">
        <v>0</v>
      </c>
      <c r="J106" s="273">
        <f>ROUND(I106*H106,2)</f>
        <v>0</v>
      </c>
      <c r="K106" s="233" t="s">
        <v>131</v>
      </c>
      <c r="L106" s="101"/>
      <c r="M106" s="102" t="s">
        <v>3</v>
      </c>
      <c r="N106" s="103" t="s">
        <v>41</v>
      </c>
      <c r="O106" s="95">
        <v>0</v>
      </c>
      <c r="P106" s="95">
        <f>O106*H106</f>
        <v>0</v>
      </c>
      <c r="Q106" s="95">
        <v>6.9999999999999994E-5</v>
      </c>
      <c r="R106" s="95">
        <f>Q106*H106</f>
        <v>2.6599999999999996E-3</v>
      </c>
      <c r="S106" s="95">
        <v>0</v>
      </c>
      <c r="T106" s="96">
        <f>S106*H106</f>
        <v>0</v>
      </c>
      <c r="AR106" s="97" t="s">
        <v>216</v>
      </c>
      <c r="AT106" s="97" t="s">
        <v>136</v>
      </c>
      <c r="AU106" s="97" t="s">
        <v>80</v>
      </c>
      <c r="AY106" s="16" t="s">
        <v>124</v>
      </c>
      <c r="BE106" s="98">
        <f>IF(N106="základní",J106,0)</f>
        <v>0</v>
      </c>
      <c r="BF106" s="98">
        <f>IF(N106="snížená",J106,0)</f>
        <v>0</v>
      </c>
      <c r="BG106" s="98">
        <f>IF(N106="zákl. přenesená",J106,0)</f>
        <v>0</v>
      </c>
      <c r="BH106" s="98">
        <f>IF(N106="sníž. přenesená",J106,0)</f>
        <v>0</v>
      </c>
      <c r="BI106" s="98">
        <f>IF(N106="nulová",J106,0)</f>
        <v>0</v>
      </c>
      <c r="BJ106" s="16" t="s">
        <v>78</v>
      </c>
      <c r="BK106" s="98">
        <f>ROUND(I106*H106,2)</f>
        <v>0</v>
      </c>
      <c r="BL106" s="16" t="s">
        <v>189</v>
      </c>
      <c r="BM106" s="97" t="s">
        <v>710</v>
      </c>
    </row>
    <row r="107" spans="2:65" s="12" customFormat="1">
      <c r="B107" s="104"/>
      <c r="D107" s="236" t="s">
        <v>149</v>
      </c>
      <c r="F107" s="237" t="s">
        <v>711</v>
      </c>
      <c r="H107" s="238">
        <v>38</v>
      </c>
      <c r="I107" s="258"/>
      <c r="L107" s="104"/>
      <c r="M107" s="106"/>
      <c r="T107" s="107"/>
      <c r="AT107" s="105" t="s">
        <v>149</v>
      </c>
      <c r="AU107" s="105" t="s">
        <v>80</v>
      </c>
      <c r="AV107" s="12" t="s">
        <v>80</v>
      </c>
      <c r="AW107" s="12" t="s">
        <v>4</v>
      </c>
      <c r="AX107" s="12" t="s">
        <v>78</v>
      </c>
      <c r="AY107" s="105" t="s">
        <v>124</v>
      </c>
    </row>
    <row r="108" spans="2:65" s="1" customFormat="1" ht="24.2" customHeight="1">
      <c r="B108" s="91"/>
      <c r="C108" s="224" t="s">
        <v>185</v>
      </c>
      <c r="D108" s="224" t="s">
        <v>127</v>
      </c>
      <c r="E108" s="225" t="s">
        <v>712</v>
      </c>
      <c r="F108" s="226" t="s">
        <v>713</v>
      </c>
      <c r="G108" s="227" t="s">
        <v>275</v>
      </c>
      <c r="H108" s="228">
        <v>35</v>
      </c>
      <c r="I108" s="92">
        <v>0</v>
      </c>
      <c r="J108" s="272">
        <f>ROUND(I108*H108,2)</f>
        <v>0</v>
      </c>
      <c r="K108" s="226" t="s">
        <v>131</v>
      </c>
      <c r="L108" s="27"/>
      <c r="M108" s="93" t="s">
        <v>3</v>
      </c>
      <c r="N108" s="94" t="s">
        <v>41</v>
      </c>
      <c r="O108" s="95">
        <v>0.155</v>
      </c>
      <c r="P108" s="95">
        <f>O108*H108</f>
        <v>5.4249999999999998</v>
      </c>
      <c r="Q108" s="95">
        <v>0</v>
      </c>
      <c r="R108" s="95">
        <f>Q108*H108</f>
        <v>0</v>
      </c>
      <c r="S108" s="95">
        <v>0</v>
      </c>
      <c r="T108" s="96">
        <f>S108*H108</f>
        <v>0</v>
      </c>
      <c r="AR108" s="97" t="s">
        <v>189</v>
      </c>
      <c r="AT108" s="97" t="s">
        <v>127</v>
      </c>
      <c r="AU108" s="97" t="s">
        <v>80</v>
      </c>
      <c r="AY108" s="16" t="s">
        <v>124</v>
      </c>
      <c r="BE108" s="98">
        <f>IF(N108="základní",J108,0)</f>
        <v>0</v>
      </c>
      <c r="BF108" s="98">
        <f>IF(N108="snížená",J108,0)</f>
        <v>0</v>
      </c>
      <c r="BG108" s="98">
        <f>IF(N108="zákl. přenesená",J108,0)</f>
        <v>0</v>
      </c>
      <c r="BH108" s="98">
        <f>IF(N108="sníž. přenesená",J108,0)</f>
        <v>0</v>
      </c>
      <c r="BI108" s="98">
        <f>IF(N108="nulová",J108,0)</f>
        <v>0</v>
      </c>
      <c r="BJ108" s="16" t="s">
        <v>78</v>
      </c>
      <c r="BK108" s="98">
        <f>ROUND(I108*H108,2)</f>
        <v>0</v>
      </c>
      <c r="BL108" s="16" t="s">
        <v>189</v>
      </c>
      <c r="BM108" s="97" t="s">
        <v>714</v>
      </c>
    </row>
    <row r="109" spans="2:65" s="1" customFormat="1">
      <c r="B109" s="27"/>
      <c r="D109" s="229" t="s">
        <v>134</v>
      </c>
      <c r="F109" s="230" t="s">
        <v>715</v>
      </c>
      <c r="I109" s="244"/>
      <c r="L109" s="27"/>
      <c r="M109" s="99"/>
      <c r="T109" s="45"/>
      <c r="AT109" s="16" t="s">
        <v>134</v>
      </c>
      <c r="AU109" s="16" t="s">
        <v>80</v>
      </c>
    </row>
    <row r="110" spans="2:65" s="1" customFormat="1" ht="16.5" customHeight="1">
      <c r="B110" s="91"/>
      <c r="C110" s="231" t="s">
        <v>192</v>
      </c>
      <c r="D110" s="231" t="s">
        <v>136</v>
      </c>
      <c r="E110" s="232" t="s">
        <v>716</v>
      </c>
      <c r="F110" s="233" t="s">
        <v>717</v>
      </c>
      <c r="G110" s="234" t="s">
        <v>275</v>
      </c>
      <c r="H110" s="235">
        <v>40.25</v>
      </c>
      <c r="I110" s="100">
        <v>0</v>
      </c>
      <c r="J110" s="273">
        <f>ROUND(I110*H110,2)</f>
        <v>0</v>
      </c>
      <c r="K110" s="233" t="s">
        <v>131</v>
      </c>
      <c r="L110" s="101"/>
      <c r="M110" s="102" t="s">
        <v>3</v>
      </c>
      <c r="N110" s="103" t="s">
        <v>41</v>
      </c>
      <c r="O110" s="95">
        <v>0</v>
      </c>
      <c r="P110" s="95">
        <f>O110*H110</f>
        <v>0</v>
      </c>
      <c r="Q110" s="95">
        <v>1.7000000000000001E-4</v>
      </c>
      <c r="R110" s="95">
        <f>Q110*H110</f>
        <v>6.8425000000000005E-3</v>
      </c>
      <c r="S110" s="95">
        <v>0</v>
      </c>
      <c r="T110" s="96">
        <f>S110*H110</f>
        <v>0</v>
      </c>
      <c r="AR110" s="97" t="s">
        <v>216</v>
      </c>
      <c r="AT110" s="97" t="s">
        <v>136</v>
      </c>
      <c r="AU110" s="97" t="s">
        <v>80</v>
      </c>
      <c r="AY110" s="16" t="s">
        <v>124</v>
      </c>
      <c r="BE110" s="98">
        <f>IF(N110="základní",J110,0)</f>
        <v>0</v>
      </c>
      <c r="BF110" s="98">
        <f>IF(N110="snížená",J110,0)</f>
        <v>0</v>
      </c>
      <c r="BG110" s="98">
        <f>IF(N110="zákl. přenesená",J110,0)</f>
        <v>0</v>
      </c>
      <c r="BH110" s="98">
        <f>IF(N110="sníž. přenesená",J110,0)</f>
        <v>0</v>
      </c>
      <c r="BI110" s="98">
        <f>IF(N110="nulová",J110,0)</f>
        <v>0</v>
      </c>
      <c r="BJ110" s="16" t="s">
        <v>78</v>
      </c>
      <c r="BK110" s="98">
        <f>ROUND(I110*H110,2)</f>
        <v>0</v>
      </c>
      <c r="BL110" s="16" t="s">
        <v>189</v>
      </c>
      <c r="BM110" s="97" t="s">
        <v>718</v>
      </c>
    </row>
    <row r="111" spans="2:65" s="12" customFormat="1">
      <c r="B111" s="104"/>
      <c r="D111" s="236" t="s">
        <v>149</v>
      </c>
      <c r="F111" s="237" t="s">
        <v>719</v>
      </c>
      <c r="H111" s="238">
        <v>40.25</v>
      </c>
      <c r="I111" s="258"/>
      <c r="L111" s="104"/>
      <c r="M111" s="106"/>
      <c r="T111" s="107"/>
      <c r="AT111" s="105" t="s">
        <v>149</v>
      </c>
      <c r="AU111" s="105" t="s">
        <v>80</v>
      </c>
      <c r="AV111" s="12" t="s">
        <v>80</v>
      </c>
      <c r="AW111" s="12" t="s">
        <v>4</v>
      </c>
      <c r="AX111" s="12" t="s">
        <v>78</v>
      </c>
      <c r="AY111" s="105" t="s">
        <v>124</v>
      </c>
    </row>
    <row r="112" spans="2:65" s="1" customFormat="1" ht="24.2" customHeight="1">
      <c r="B112" s="91"/>
      <c r="C112" s="224" t="s">
        <v>9</v>
      </c>
      <c r="D112" s="224" t="s">
        <v>127</v>
      </c>
      <c r="E112" s="225" t="s">
        <v>720</v>
      </c>
      <c r="F112" s="226" t="s">
        <v>721</v>
      </c>
      <c r="G112" s="227" t="s">
        <v>275</v>
      </c>
      <c r="H112" s="228">
        <v>360</v>
      </c>
      <c r="I112" s="92">
        <v>0</v>
      </c>
      <c r="J112" s="272">
        <f>ROUND(I112*H112,2)</f>
        <v>0</v>
      </c>
      <c r="K112" s="226" t="s">
        <v>131</v>
      </c>
      <c r="L112" s="27"/>
      <c r="M112" s="93" t="s">
        <v>3</v>
      </c>
      <c r="N112" s="94" t="s">
        <v>41</v>
      </c>
      <c r="O112" s="95">
        <v>9.8000000000000004E-2</v>
      </c>
      <c r="P112" s="95">
        <f>O112*H112</f>
        <v>35.28</v>
      </c>
      <c r="Q112" s="95">
        <v>0</v>
      </c>
      <c r="R112" s="95">
        <f>Q112*H112</f>
        <v>0</v>
      </c>
      <c r="S112" s="95">
        <v>0</v>
      </c>
      <c r="T112" s="96">
        <f>S112*H112</f>
        <v>0</v>
      </c>
      <c r="AR112" s="97" t="s">
        <v>189</v>
      </c>
      <c r="AT112" s="97" t="s">
        <v>127</v>
      </c>
      <c r="AU112" s="97" t="s">
        <v>80</v>
      </c>
      <c r="AY112" s="16" t="s">
        <v>124</v>
      </c>
      <c r="BE112" s="98">
        <f>IF(N112="základní",J112,0)</f>
        <v>0</v>
      </c>
      <c r="BF112" s="98">
        <f>IF(N112="snížená",J112,0)</f>
        <v>0</v>
      </c>
      <c r="BG112" s="98">
        <f>IF(N112="zákl. přenesená",J112,0)</f>
        <v>0</v>
      </c>
      <c r="BH112" s="98">
        <f>IF(N112="sníž. přenesená",J112,0)</f>
        <v>0</v>
      </c>
      <c r="BI112" s="98">
        <f>IF(N112="nulová",J112,0)</f>
        <v>0</v>
      </c>
      <c r="BJ112" s="16" t="s">
        <v>78</v>
      </c>
      <c r="BK112" s="98">
        <f>ROUND(I112*H112,2)</f>
        <v>0</v>
      </c>
      <c r="BL112" s="16" t="s">
        <v>189</v>
      </c>
      <c r="BM112" s="97" t="s">
        <v>722</v>
      </c>
    </row>
    <row r="113" spans="2:65" s="1" customFormat="1">
      <c r="B113" s="27"/>
      <c r="D113" s="229" t="s">
        <v>134</v>
      </c>
      <c r="F113" s="230" t="s">
        <v>723</v>
      </c>
      <c r="I113" s="244"/>
      <c r="L113" s="27"/>
      <c r="M113" s="99"/>
      <c r="T113" s="45"/>
      <c r="AT113" s="16" t="s">
        <v>134</v>
      </c>
      <c r="AU113" s="16" t="s">
        <v>80</v>
      </c>
    </row>
    <row r="114" spans="2:65" s="12" customFormat="1">
      <c r="B114" s="104"/>
      <c r="D114" s="236" t="s">
        <v>149</v>
      </c>
      <c r="E114" s="105" t="s">
        <v>3</v>
      </c>
      <c r="F114" s="237" t="s">
        <v>724</v>
      </c>
      <c r="H114" s="238">
        <v>360</v>
      </c>
      <c r="I114" s="258"/>
      <c r="L114" s="104"/>
      <c r="M114" s="106"/>
      <c r="T114" s="107"/>
      <c r="AT114" s="105" t="s">
        <v>149</v>
      </c>
      <c r="AU114" s="105" t="s">
        <v>80</v>
      </c>
      <c r="AV114" s="12" t="s">
        <v>80</v>
      </c>
      <c r="AW114" s="12" t="s">
        <v>30</v>
      </c>
      <c r="AX114" s="12" t="s">
        <v>78</v>
      </c>
      <c r="AY114" s="105" t="s">
        <v>124</v>
      </c>
    </row>
    <row r="115" spans="2:65" s="1" customFormat="1" ht="24.2" customHeight="1">
      <c r="B115" s="91"/>
      <c r="C115" s="231" t="s">
        <v>201</v>
      </c>
      <c r="D115" s="231" t="s">
        <v>136</v>
      </c>
      <c r="E115" s="232" t="s">
        <v>725</v>
      </c>
      <c r="F115" s="233" t="s">
        <v>726</v>
      </c>
      <c r="G115" s="234" t="s">
        <v>275</v>
      </c>
      <c r="H115" s="235">
        <v>195.5</v>
      </c>
      <c r="I115" s="100">
        <v>0</v>
      </c>
      <c r="J115" s="273">
        <f>ROUND(I115*H115,2)</f>
        <v>0</v>
      </c>
      <c r="K115" s="233" t="s">
        <v>131</v>
      </c>
      <c r="L115" s="101"/>
      <c r="M115" s="102" t="s">
        <v>3</v>
      </c>
      <c r="N115" s="103" t="s">
        <v>41</v>
      </c>
      <c r="O115" s="95">
        <v>0</v>
      </c>
      <c r="P115" s="95">
        <f>O115*H115</f>
        <v>0</v>
      </c>
      <c r="Q115" s="95">
        <v>1.8000000000000001E-4</v>
      </c>
      <c r="R115" s="95">
        <f>Q115*H115</f>
        <v>3.5189999999999999E-2</v>
      </c>
      <c r="S115" s="95">
        <v>0</v>
      </c>
      <c r="T115" s="96">
        <f>S115*H115</f>
        <v>0</v>
      </c>
      <c r="AR115" s="97" t="s">
        <v>216</v>
      </c>
      <c r="AT115" s="97" t="s">
        <v>136</v>
      </c>
      <c r="AU115" s="97" t="s">
        <v>80</v>
      </c>
      <c r="AY115" s="16" t="s">
        <v>124</v>
      </c>
      <c r="BE115" s="98">
        <f>IF(N115="základní",J115,0)</f>
        <v>0</v>
      </c>
      <c r="BF115" s="98">
        <f>IF(N115="snížená",J115,0)</f>
        <v>0</v>
      </c>
      <c r="BG115" s="98">
        <f>IF(N115="zákl. přenesená",J115,0)</f>
        <v>0</v>
      </c>
      <c r="BH115" s="98">
        <f>IF(N115="sníž. přenesená",J115,0)</f>
        <v>0</v>
      </c>
      <c r="BI115" s="98">
        <f>IF(N115="nulová",J115,0)</f>
        <v>0</v>
      </c>
      <c r="BJ115" s="16" t="s">
        <v>78</v>
      </c>
      <c r="BK115" s="98">
        <f>ROUND(I115*H115,2)</f>
        <v>0</v>
      </c>
      <c r="BL115" s="16" t="s">
        <v>189</v>
      </c>
      <c r="BM115" s="97" t="s">
        <v>727</v>
      </c>
    </row>
    <row r="116" spans="2:65" s="12" customFormat="1">
      <c r="B116" s="104"/>
      <c r="D116" s="236" t="s">
        <v>149</v>
      </c>
      <c r="F116" s="237" t="s">
        <v>728</v>
      </c>
      <c r="H116" s="238">
        <v>195.5</v>
      </c>
      <c r="I116" s="258"/>
      <c r="L116" s="104"/>
      <c r="M116" s="106"/>
      <c r="T116" s="107"/>
      <c r="AT116" s="105" t="s">
        <v>149</v>
      </c>
      <c r="AU116" s="105" t="s">
        <v>80</v>
      </c>
      <c r="AV116" s="12" t="s">
        <v>80</v>
      </c>
      <c r="AW116" s="12" t="s">
        <v>4</v>
      </c>
      <c r="AX116" s="12" t="s">
        <v>78</v>
      </c>
      <c r="AY116" s="105" t="s">
        <v>124</v>
      </c>
    </row>
    <row r="117" spans="2:65" s="1" customFormat="1" ht="24.2" customHeight="1">
      <c r="B117" s="91"/>
      <c r="C117" s="231" t="s">
        <v>208</v>
      </c>
      <c r="D117" s="231" t="s">
        <v>136</v>
      </c>
      <c r="E117" s="232" t="s">
        <v>729</v>
      </c>
      <c r="F117" s="233" t="s">
        <v>730</v>
      </c>
      <c r="G117" s="234" t="s">
        <v>275</v>
      </c>
      <c r="H117" s="235">
        <v>218.5</v>
      </c>
      <c r="I117" s="100">
        <v>0</v>
      </c>
      <c r="J117" s="273">
        <f>ROUND(I117*H117,2)</f>
        <v>0</v>
      </c>
      <c r="K117" s="233" t="s">
        <v>131</v>
      </c>
      <c r="L117" s="101"/>
      <c r="M117" s="102" t="s">
        <v>3</v>
      </c>
      <c r="N117" s="103" t="s">
        <v>41</v>
      </c>
      <c r="O117" s="95">
        <v>0</v>
      </c>
      <c r="P117" s="95">
        <f>O117*H117</f>
        <v>0</v>
      </c>
      <c r="Q117" s="95">
        <v>1.7000000000000001E-4</v>
      </c>
      <c r="R117" s="95">
        <f>Q117*H117</f>
        <v>3.7145000000000004E-2</v>
      </c>
      <c r="S117" s="95">
        <v>0</v>
      </c>
      <c r="T117" s="96">
        <f>S117*H117</f>
        <v>0</v>
      </c>
      <c r="AR117" s="97" t="s">
        <v>216</v>
      </c>
      <c r="AT117" s="97" t="s">
        <v>136</v>
      </c>
      <c r="AU117" s="97" t="s">
        <v>80</v>
      </c>
      <c r="AY117" s="16" t="s">
        <v>124</v>
      </c>
      <c r="BE117" s="98">
        <f>IF(N117="základní",J117,0)</f>
        <v>0</v>
      </c>
      <c r="BF117" s="98">
        <f>IF(N117="snížená",J117,0)</f>
        <v>0</v>
      </c>
      <c r="BG117" s="98">
        <f>IF(N117="zákl. přenesená",J117,0)</f>
        <v>0</v>
      </c>
      <c r="BH117" s="98">
        <f>IF(N117="sníž. přenesená",J117,0)</f>
        <v>0</v>
      </c>
      <c r="BI117" s="98">
        <f>IF(N117="nulová",J117,0)</f>
        <v>0</v>
      </c>
      <c r="BJ117" s="16" t="s">
        <v>78</v>
      </c>
      <c r="BK117" s="98">
        <f>ROUND(I117*H117,2)</f>
        <v>0</v>
      </c>
      <c r="BL117" s="16" t="s">
        <v>189</v>
      </c>
      <c r="BM117" s="97" t="s">
        <v>731</v>
      </c>
    </row>
    <row r="118" spans="2:65" s="12" customFormat="1">
      <c r="B118" s="104"/>
      <c r="D118" s="236" t="s">
        <v>149</v>
      </c>
      <c r="F118" s="237" t="s">
        <v>732</v>
      </c>
      <c r="H118" s="238">
        <v>218.5</v>
      </c>
      <c r="I118" s="258"/>
      <c r="L118" s="104"/>
      <c r="M118" s="106"/>
      <c r="T118" s="107"/>
      <c r="AT118" s="105" t="s">
        <v>149</v>
      </c>
      <c r="AU118" s="105" t="s">
        <v>80</v>
      </c>
      <c r="AV118" s="12" t="s">
        <v>80</v>
      </c>
      <c r="AW118" s="12" t="s">
        <v>4</v>
      </c>
      <c r="AX118" s="12" t="s">
        <v>78</v>
      </c>
      <c r="AY118" s="105" t="s">
        <v>124</v>
      </c>
    </row>
    <row r="119" spans="2:65" s="1" customFormat="1" ht="24.2" customHeight="1">
      <c r="B119" s="91"/>
      <c r="C119" s="224" t="s">
        <v>213</v>
      </c>
      <c r="D119" s="224" t="s">
        <v>127</v>
      </c>
      <c r="E119" s="225" t="s">
        <v>733</v>
      </c>
      <c r="F119" s="226" t="s">
        <v>734</v>
      </c>
      <c r="G119" s="227" t="s">
        <v>275</v>
      </c>
      <c r="H119" s="228">
        <v>280</v>
      </c>
      <c r="I119" s="92">
        <v>0</v>
      </c>
      <c r="J119" s="272">
        <f>ROUND(I119*H119,2)</f>
        <v>0</v>
      </c>
      <c r="K119" s="226" t="s">
        <v>131</v>
      </c>
      <c r="L119" s="27"/>
      <c r="M119" s="93" t="s">
        <v>3</v>
      </c>
      <c r="N119" s="94" t="s">
        <v>41</v>
      </c>
      <c r="O119" s="95">
        <v>9.8000000000000004E-2</v>
      </c>
      <c r="P119" s="95">
        <f>O119*H119</f>
        <v>27.44</v>
      </c>
      <c r="Q119" s="95">
        <v>0</v>
      </c>
      <c r="R119" s="95">
        <f>Q119*H119</f>
        <v>0</v>
      </c>
      <c r="S119" s="95">
        <v>0</v>
      </c>
      <c r="T119" s="96">
        <f>S119*H119</f>
        <v>0</v>
      </c>
      <c r="AR119" s="97" t="s">
        <v>189</v>
      </c>
      <c r="AT119" s="97" t="s">
        <v>127</v>
      </c>
      <c r="AU119" s="97" t="s">
        <v>80</v>
      </c>
      <c r="AY119" s="16" t="s">
        <v>124</v>
      </c>
      <c r="BE119" s="98">
        <f>IF(N119="základní",J119,0)</f>
        <v>0</v>
      </c>
      <c r="BF119" s="98">
        <f>IF(N119="snížená",J119,0)</f>
        <v>0</v>
      </c>
      <c r="BG119" s="98">
        <f>IF(N119="zákl. přenesená",J119,0)</f>
        <v>0</v>
      </c>
      <c r="BH119" s="98">
        <f>IF(N119="sníž. přenesená",J119,0)</f>
        <v>0</v>
      </c>
      <c r="BI119" s="98">
        <f>IF(N119="nulová",J119,0)</f>
        <v>0</v>
      </c>
      <c r="BJ119" s="16" t="s">
        <v>78</v>
      </c>
      <c r="BK119" s="98">
        <f>ROUND(I119*H119,2)</f>
        <v>0</v>
      </c>
      <c r="BL119" s="16" t="s">
        <v>189</v>
      </c>
      <c r="BM119" s="97" t="s">
        <v>735</v>
      </c>
    </row>
    <row r="120" spans="2:65" s="1" customFormat="1">
      <c r="B120" s="27"/>
      <c r="D120" s="229" t="s">
        <v>134</v>
      </c>
      <c r="F120" s="230" t="s">
        <v>736</v>
      </c>
      <c r="I120" s="244"/>
      <c r="L120" s="27"/>
      <c r="M120" s="99"/>
      <c r="T120" s="45"/>
      <c r="AT120" s="16" t="s">
        <v>134</v>
      </c>
      <c r="AU120" s="16" t="s">
        <v>80</v>
      </c>
    </row>
    <row r="121" spans="2:65" s="1" customFormat="1" ht="24.2" customHeight="1">
      <c r="B121" s="91"/>
      <c r="C121" s="231" t="s">
        <v>189</v>
      </c>
      <c r="D121" s="231" t="s">
        <v>136</v>
      </c>
      <c r="E121" s="232" t="s">
        <v>737</v>
      </c>
      <c r="F121" s="233" t="s">
        <v>738</v>
      </c>
      <c r="G121" s="234" t="s">
        <v>275</v>
      </c>
      <c r="H121" s="235">
        <v>322</v>
      </c>
      <c r="I121" s="100">
        <v>0</v>
      </c>
      <c r="J121" s="273">
        <f>ROUND(I121*H121,2)</f>
        <v>0</v>
      </c>
      <c r="K121" s="233" t="s">
        <v>131</v>
      </c>
      <c r="L121" s="101"/>
      <c r="M121" s="102" t="s">
        <v>3</v>
      </c>
      <c r="N121" s="103" t="s">
        <v>41</v>
      </c>
      <c r="O121" s="95">
        <v>0</v>
      </c>
      <c r="P121" s="95">
        <f>O121*H121</f>
        <v>0</v>
      </c>
      <c r="Q121" s="95">
        <v>1.8000000000000001E-4</v>
      </c>
      <c r="R121" s="95">
        <f>Q121*H121</f>
        <v>5.7960000000000005E-2</v>
      </c>
      <c r="S121" s="95">
        <v>0</v>
      </c>
      <c r="T121" s="96">
        <f>S121*H121</f>
        <v>0</v>
      </c>
      <c r="AR121" s="97" t="s">
        <v>216</v>
      </c>
      <c r="AT121" s="97" t="s">
        <v>136</v>
      </c>
      <c r="AU121" s="97" t="s">
        <v>80</v>
      </c>
      <c r="AY121" s="16" t="s">
        <v>124</v>
      </c>
      <c r="BE121" s="98">
        <f>IF(N121="základní",J121,0)</f>
        <v>0</v>
      </c>
      <c r="BF121" s="98">
        <f>IF(N121="snížená",J121,0)</f>
        <v>0</v>
      </c>
      <c r="BG121" s="98">
        <f>IF(N121="zákl. přenesená",J121,0)</f>
        <v>0</v>
      </c>
      <c r="BH121" s="98">
        <f>IF(N121="sníž. přenesená",J121,0)</f>
        <v>0</v>
      </c>
      <c r="BI121" s="98">
        <f>IF(N121="nulová",J121,0)</f>
        <v>0</v>
      </c>
      <c r="BJ121" s="16" t="s">
        <v>78</v>
      </c>
      <c r="BK121" s="98">
        <f>ROUND(I121*H121,2)</f>
        <v>0</v>
      </c>
      <c r="BL121" s="16" t="s">
        <v>189</v>
      </c>
      <c r="BM121" s="97" t="s">
        <v>739</v>
      </c>
    </row>
    <row r="122" spans="2:65" s="12" customFormat="1">
      <c r="B122" s="104"/>
      <c r="D122" s="236" t="s">
        <v>149</v>
      </c>
      <c r="F122" s="237" t="s">
        <v>740</v>
      </c>
      <c r="H122" s="238">
        <v>322</v>
      </c>
      <c r="I122" s="258"/>
      <c r="L122" s="104"/>
      <c r="M122" s="106"/>
      <c r="T122" s="107"/>
      <c r="AT122" s="105" t="s">
        <v>149</v>
      </c>
      <c r="AU122" s="105" t="s">
        <v>80</v>
      </c>
      <c r="AV122" s="12" t="s">
        <v>80</v>
      </c>
      <c r="AW122" s="12" t="s">
        <v>4</v>
      </c>
      <c r="AX122" s="12" t="s">
        <v>78</v>
      </c>
      <c r="AY122" s="105" t="s">
        <v>124</v>
      </c>
    </row>
    <row r="123" spans="2:65" s="1" customFormat="1" ht="24.2" customHeight="1">
      <c r="B123" s="91"/>
      <c r="C123" s="224" t="s">
        <v>224</v>
      </c>
      <c r="D123" s="224" t="s">
        <v>127</v>
      </c>
      <c r="E123" s="225" t="s">
        <v>741</v>
      </c>
      <c r="F123" s="226" t="s">
        <v>742</v>
      </c>
      <c r="G123" s="227" t="s">
        <v>275</v>
      </c>
      <c r="H123" s="228">
        <v>155</v>
      </c>
      <c r="I123" s="92">
        <v>0</v>
      </c>
      <c r="J123" s="272">
        <f>ROUND(I123*H123,2)</f>
        <v>0</v>
      </c>
      <c r="K123" s="226" t="s">
        <v>131</v>
      </c>
      <c r="L123" s="27"/>
      <c r="M123" s="93" t="s">
        <v>3</v>
      </c>
      <c r="N123" s="94" t="s">
        <v>41</v>
      </c>
      <c r="O123" s="95">
        <v>0.11600000000000001</v>
      </c>
      <c r="P123" s="95">
        <f>O123*H123</f>
        <v>17.98</v>
      </c>
      <c r="Q123" s="95">
        <v>0</v>
      </c>
      <c r="R123" s="95">
        <f>Q123*H123</f>
        <v>0</v>
      </c>
      <c r="S123" s="95">
        <v>0</v>
      </c>
      <c r="T123" s="96">
        <f>S123*H123</f>
        <v>0</v>
      </c>
      <c r="AR123" s="97" t="s">
        <v>189</v>
      </c>
      <c r="AT123" s="97" t="s">
        <v>127</v>
      </c>
      <c r="AU123" s="97" t="s">
        <v>80</v>
      </c>
      <c r="AY123" s="16" t="s">
        <v>124</v>
      </c>
      <c r="BE123" s="98">
        <f>IF(N123="základní",J123,0)</f>
        <v>0</v>
      </c>
      <c r="BF123" s="98">
        <f>IF(N123="snížená",J123,0)</f>
        <v>0</v>
      </c>
      <c r="BG123" s="98">
        <f>IF(N123="zákl. přenesená",J123,0)</f>
        <v>0</v>
      </c>
      <c r="BH123" s="98">
        <f>IF(N123="sníž. přenesená",J123,0)</f>
        <v>0</v>
      </c>
      <c r="BI123" s="98">
        <f>IF(N123="nulová",J123,0)</f>
        <v>0</v>
      </c>
      <c r="BJ123" s="16" t="s">
        <v>78</v>
      </c>
      <c r="BK123" s="98">
        <f>ROUND(I123*H123,2)</f>
        <v>0</v>
      </c>
      <c r="BL123" s="16" t="s">
        <v>189</v>
      </c>
      <c r="BM123" s="97" t="s">
        <v>743</v>
      </c>
    </row>
    <row r="124" spans="2:65" s="1" customFormat="1">
      <c r="B124" s="27"/>
      <c r="D124" s="229" t="s">
        <v>134</v>
      </c>
      <c r="F124" s="230" t="s">
        <v>744</v>
      </c>
      <c r="I124" s="244"/>
      <c r="L124" s="27"/>
      <c r="M124" s="99"/>
      <c r="T124" s="45"/>
      <c r="AT124" s="16" t="s">
        <v>134</v>
      </c>
      <c r="AU124" s="16" t="s">
        <v>80</v>
      </c>
    </row>
    <row r="125" spans="2:65" s="1" customFormat="1" ht="24.2" customHeight="1">
      <c r="B125" s="91"/>
      <c r="C125" s="231" t="s">
        <v>229</v>
      </c>
      <c r="D125" s="231" t="s">
        <v>136</v>
      </c>
      <c r="E125" s="232" t="s">
        <v>745</v>
      </c>
      <c r="F125" s="233" t="s">
        <v>746</v>
      </c>
      <c r="G125" s="234" t="s">
        <v>275</v>
      </c>
      <c r="H125" s="235">
        <v>178.25</v>
      </c>
      <c r="I125" s="100">
        <v>0</v>
      </c>
      <c r="J125" s="273">
        <f>ROUND(I125*H125,2)</f>
        <v>0</v>
      </c>
      <c r="K125" s="233" t="s">
        <v>131</v>
      </c>
      <c r="L125" s="101"/>
      <c r="M125" s="102" t="s">
        <v>3</v>
      </c>
      <c r="N125" s="103" t="s">
        <v>41</v>
      </c>
      <c r="O125" s="95">
        <v>0</v>
      </c>
      <c r="P125" s="95">
        <f>O125*H125</f>
        <v>0</v>
      </c>
      <c r="Q125" s="95">
        <v>6.4999999999999997E-4</v>
      </c>
      <c r="R125" s="95">
        <f>Q125*H125</f>
        <v>0.11586249999999999</v>
      </c>
      <c r="S125" s="95">
        <v>0</v>
      </c>
      <c r="T125" s="96">
        <f>S125*H125</f>
        <v>0</v>
      </c>
      <c r="AR125" s="97" t="s">
        <v>216</v>
      </c>
      <c r="AT125" s="97" t="s">
        <v>136</v>
      </c>
      <c r="AU125" s="97" t="s">
        <v>80</v>
      </c>
      <c r="AY125" s="16" t="s">
        <v>124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6" t="s">
        <v>78</v>
      </c>
      <c r="BK125" s="98">
        <f>ROUND(I125*H125,2)</f>
        <v>0</v>
      </c>
      <c r="BL125" s="16" t="s">
        <v>189</v>
      </c>
      <c r="BM125" s="97" t="s">
        <v>747</v>
      </c>
    </row>
    <row r="126" spans="2:65" s="12" customFormat="1">
      <c r="B126" s="104"/>
      <c r="D126" s="236" t="s">
        <v>149</v>
      </c>
      <c r="F126" s="237" t="s">
        <v>748</v>
      </c>
      <c r="H126" s="238">
        <v>178.25</v>
      </c>
      <c r="I126" s="258"/>
      <c r="L126" s="104"/>
      <c r="M126" s="106"/>
      <c r="T126" s="107"/>
      <c r="AT126" s="105" t="s">
        <v>149</v>
      </c>
      <c r="AU126" s="105" t="s">
        <v>80</v>
      </c>
      <c r="AV126" s="12" t="s">
        <v>80</v>
      </c>
      <c r="AW126" s="12" t="s">
        <v>4</v>
      </c>
      <c r="AX126" s="12" t="s">
        <v>78</v>
      </c>
      <c r="AY126" s="105" t="s">
        <v>124</v>
      </c>
    </row>
    <row r="127" spans="2:65" s="1" customFormat="1" ht="24.2" customHeight="1">
      <c r="B127" s="91"/>
      <c r="C127" s="224" t="s">
        <v>233</v>
      </c>
      <c r="D127" s="224" t="s">
        <v>127</v>
      </c>
      <c r="E127" s="225" t="s">
        <v>749</v>
      </c>
      <c r="F127" s="226" t="s">
        <v>750</v>
      </c>
      <c r="G127" s="227" t="s">
        <v>275</v>
      </c>
      <c r="H127" s="228">
        <v>45</v>
      </c>
      <c r="I127" s="92">
        <v>0</v>
      </c>
      <c r="J127" s="272">
        <f>ROUND(I127*H127,2)</f>
        <v>0</v>
      </c>
      <c r="K127" s="226" t="s">
        <v>131</v>
      </c>
      <c r="L127" s="27"/>
      <c r="M127" s="93" t="s">
        <v>3</v>
      </c>
      <c r="N127" s="94" t="s">
        <v>41</v>
      </c>
      <c r="O127" s="95">
        <v>4.5999999999999999E-2</v>
      </c>
      <c r="P127" s="95">
        <f>O127*H127</f>
        <v>2.0699999999999998</v>
      </c>
      <c r="Q127" s="95">
        <v>0</v>
      </c>
      <c r="R127" s="95">
        <f>Q127*H127</f>
        <v>0</v>
      </c>
      <c r="S127" s="95">
        <v>0</v>
      </c>
      <c r="T127" s="96">
        <f>S127*H127</f>
        <v>0</v>
      </c>
      <c r="AR127" s="97" t="s">
        <v>189</v>
      </c>
      <c r="AT127" s="97" t="s">
        <v>127</v>
      </c>
      <c r="AU127" s="97" t="s">
        <v>80</v>
      </c>
      <c r="AY127" s="16" t="s">
        <v>124</v>
      </c>
      <c r="BE127" s="98">
        <f>IF(N127="základní",J127,0)</f>
        <v>0</v>
      </c>
      <c r="BF127" s="98">
        <f>IF(N127="snížená",J127,0)</f>
        <v>0</v>
      </c>
      <c r="BG127" s="98">
        <f>IF(N127="zákl. přenesená",J127,0)</f>
        <v>0</v>
      </c>
      <c r="BH127" s="98">
        <f>IF(N127="sníž. přenesená",J127,0)</f>
        <v>0</v>
      </c>
      <c r="BI127" s="98">
        <f>IF(N127="nulová",J127,0)</f>
        <v>0</v>
      </c>
      <c r="BJ127" s="16" t="s">
        <v>78</v>
      </c>
      <c r="BK127" s="98">
        <f>ROUND(I127*H127,2)</f>
        <v>0</v>
      </c>
      <c r="BL127" s="16" t="s">
        <v>189</v>
      </c>
      <c r="BM127" s="97" t="s">
        <v>751</v>
      </c>
    </row>
    <row r="128" spans="2:65" s="1" customFormat="1">
      <c r="B128" s="27"/>
      <c r="D128" s="229" t="s">
        <v>134</v>
      </c>
      <c r="F128" s="230" t="s">
        <v>752</v>
      </c>
      <c r="I128" s="244"/>
      <c r="L128" s="27"/>
      <c r="M128" s="99"/>
      <c r="T128" s="45"/>
      <c r="AT128" s="16" t="s">
        <v>134</v>
      </c>
      <c r="AU128" s="16" t="s">
        <v>80</v>
      </c>
    </row>
    <row r="129" spans="2:65" s="1" customFormat="1" ht="16.5" customHeight="1">
      <c r="B129" s="91"/>
      <c r="C129" s="231" t="s">
        <v>238</v>
      </c>
      <c r="D129" s="231" t="s">
        <v>136</v>
      </c>
      <c r="E129" s="232" t="s">
        <v>753</v>
      </c>
      <c r="F129" s="233" t="s">
        <v>754</v>
      </c>
      <c r="G129" s="234" t="s">
        <v>275</v>
      </c>
      <c r="H129" s="235">
        <v>51.75</v>
      </c>
      <c r="I129" s="100">
        <v>0</v>
      </c>
      <c r="J129" s="273">
        <f>ROUND(I129*H129,2)</f>
        <v>0</v>
      </c>
      <c r="K129" s="233" t="s">
        <v>131</v>
      </c>
      <c r="L129" s="101"/>
      <c r="M129" s="102" t="s">
        <v>3</v>
      </c>
      <c r="N129" s="103" t="s">
        <v>41</v>
      </c>
      <c r="O129" s="95">
        <v>0</v>
      </c>
      <c r="P129" s="95">
        <f>O129*H129</f>
        <v>0</v>
      </c>
      <c r="Q129" s="95">
        <v>1E-4</v>
      </c>
      <c r="R129" s="95">
        <f>Q129*H129</f>
        <v>5.1749999999999999E-3</v>
      </c>
      <c r="S129" s="95">
        <v>0</v>
      </c>
      <c r="T129" s="96">
        <f>S129*H129</f>
        <v>0</v>
      </c>
      <c r="AR129" s="97" t="s">
        <v>216</v>
      </c>
      <c r="AT129" s="97" t="s">
        <v>136</v>
      </c>
      <c r="AU129" s="97" t="s">
        <v>80</v>
      </c>
      <c r="AY129" s="16" t="s">
        <v>124</v>
      </c>
      <c r="BE129" s="98">
        <f>IF(N129="základní",J129,0)</f>
        <v>0</v>
      </c>
      <c r="BF129" s="98">
        <f>IF(N129="snížená",J129,0)</f>
        <v>0</v>
      </c>
      <c r="BG129" s="98">
        <f>IF(N129="zákl. přenesená",J129,0)</f>
        <v>0</v>
      </c>
      <c r="BH129" s="98">
        <f>IF(N129="sníž. přenesená",J129,0)</f>
        <v>0</v>
      </c>
      <c r="BI129" s="98">
        <f>IF(N129="nulová",J129,0)</f>
        <v>0</v>
      </c>
      <c r="BJ129" s="16" t="s">
        <v>78</v>
      </c>
      <c r="BK129" s="98">
        <f>ROUND(I129*H129,2)</f>
        <v>0</v>
      </c>
      <c r="BL129" s="16" t="s">
        <v>189</v>
      </c>
      <c r="BM129" s="97" t="s">
        <v>755</v>
      </c>
    </row>
    <row r="130" spans="2:65" s="12" customFormat="1">
      <c r="B130" s="104"/>
      <c r="D130" s="236" t="s">
        <v>149</v>
      </c>
      <c r="F130" s="237" t="s">
        <v>756</v>
      </c>
      <c r="H130" s="238">
        <v>51.75</v>
      </c>
      <c r="I130" s="258"/>
      <c r="L130" s="104"/>
      <c r="M130" s="106"/>
      <c r="T130" s="107"/>
      <c r="AT130" s="105" t="s">
        <v>149</v>
      </c>
      <c r="AU130" s="105" t="s">
        <v>80</v>
      </c>
      <c r="AV130" s="12" t="s">
        <v>80</v>
      </c>
      <c r="AW130" s="12" t="s">
        <v>4</v>
      </c>
      <c r="AX130" s="12" t="s">
        <v>78</v>
      </c>
      <c r="AY130" s="105" t="s">
        <v>124</v>
      </c>
    </row>
    <row r="131" spans="2:65" s="1" customFormat="1" ht="24.2" customHeight="1">
      <c r="B131" s="91"/>
      <c r="C131" s="224" t="s">
        <v>8</v>
      </c>
      <c r="D131" s="224" t="s">
        <v>127</v>
      </c>
      <c r="E131" s="225" t="s">
        <v>757</v>
      </c>
      <c r="F131" s="226" t="s">
        <v>758</v>
      </c>
      <c r="G131" s="227" t="s">
        <v>275</v>
      </c>
      <c r="H131" s="228">
        <v>285</v>
      </c>
      <c r="I131" s="92">
        <v>0</v>
      </c>
      <c r="J131" s="272">
        <f>ROUND(I131*H131,2)</f>
        <v>0</v>
      </c>
      <c r="K131" s="226" t="s">
        <v>131</v>
      </c>
      <c r="L131" s="27"/>
      <c r="M131" s="93" t="s">
        <v>3</v>
      </c>
      <c r="N131" s="94" t="s">
        <v>41</v>
      </c>
      <c r="O131" s="95">
        <v>4.5999999999999999E-2</v>
      </c>
      <c r="P131" s="95">
        <f>O131*H131</f>
        <v>13.11</v>
      </c>
      <c r="Q131" s="95">
        <v>0</v>
      </c>
      <c r="R131" s="95">
        <f>Q131*H131</f>
        <v>0</v>
      </c>
      <c r="S131" s="95">
        <v>0</v>
      </c>
      <c r="T131" s="96">
        <f>S131*H131</f>
        <v>0</v>
      </c>
      <c r="AR131" s="97" t="s">
        <v>189</v>
      </c>
      <c r="AT131" s="97" t="s">
        <v>127</v>
      </c>
      <c r="AU131" s="97" t="s">
        <v>80</v>
      </c>
      <c r="AY131" s="16" t="s">
        <v>124</v>
      </c>
      <c r="BE131" s="98">
        <f>IF(N131="základní",J131,0)</f>
        <v>0</v>
      </c>
      <c r="BF131" s="98">
        <f>IF(N131="snížená",J131,0)</f>
        <v>0</v>
      </c>
      <c r="BG131" s="98">
        <f>IF(N131="zákl. přenesená",J131,0)</f>
        <v>0</v>
      </c>
      <c r="BH131" s="98">
        <f>IF(N131="sníž. přenesená",J131,0)</f>
        <v>0</v>
      </c>
      <c r="BI131" s="98">
        <f>IF(N131="nulová",J131,0)</f>
        <v>0</v>
      </c>
      <c r="BJ131" s="16" t="s">
        <v>78</v>
      </c>
      <c r="BK131" s="98">
        <f>ROUND(I131*H131,2)</f>
        <v>0</v>
      </c>
      <c r="BL131" s="16" t="s">
        <v>189</v>
      </c>
      <c r="BM131" s="97" t="s">
        <v>759</v>
      </c>
    </row>
    <row r="132" spans="2:65" s="1" customFormat="1">
      <c r="B132" s="27"/>
      <c r="D132" s="229" t="s">
        <v>134</v>
      </c>
      <c r="F132" s="230" t="s">
        <v>760</v>
      </c>
      <c r="I132" s="244"/>
      <c r="L132" s="27"/>
      <c r="M132" s="99"/>
      <c r="T132" s="45"/>
      <c r="AT132" s="16" t="s">
        <v>134</v>
      </c>
      <c r="AU132" s="16" t="s">
        <v>80</v>
      </c>
    </row>
    <row r="133" spans="2:65" s="12" customFormat="1">
      <c r="B133" s="104"/>
      <c r="D133" s="236" t="s">
        <v>149</v>
      </c>
      <c r="E133" s="105" t="s">
        <v>3</v>
      </c>
      <c r="F133" s="237" t="s">
        <v>761</v>
      </c>
      <c r="H133" s="238">
        <v>285</v>
      </c>
      <c r="I133" s="258"/>
      <c r="L133" s="104"/>
      <c r="M133" s="106"/>
      <c r="T133" s="107"/>
      <c r="AT133" s="105" t="s">
        <v>149</v>
      </c>
      <c r="AU133" s="105" t="s">
        <v>80</v>
      </c>
      <c r="AV133" s="12" t="s">
        <v>80</v>
      </c>
      <c r="AW133" s="12" t="s">
        <v>30</v>
      </c>
      <c r="AX133" s="12" t="s">
        <v>78</v>
      </c>
      <c r="AY133" s="105" t="s">
        <v>124</v>
      </c>
    </row>
    <row r="134" spans="2:65" s="1" customFormat="1" ht="16.5" customHeight="1">
      <c r="B134" s="91"/>
      <c r="C134" s="231" t="s">
        <v>248</v>
      </c>
      <c r="D134" s="231" t="s">
        <v>136</v>
      </c>
      <c r="E134" s="232" t="s">
        <v>762</v>
      </c>
      <c r="F134" s="233" t="s">
        <v>763</v>
      </c>
      <c r="G134" s="234" t="s">
        <v>275</v>
      </c>
      <c r="H134" s="235">
        <v>172.5</v>
      </c>
      <c r="I134" s="100">
        <v>0</v>
      </c>
      <c r="J134" s="273">
        <f>ROUND(I134*H134,2)</f>
        <v>0</v>
      </c>
      <c r="K134" s="233" t="s">
        <v>131</v>
      </c>
      <c r="L134" s="101"/>
      <c r="M134" s="102" t="s">
        <v>3</v>
      </c>
      <c r="N134" s="103" t="s">
        <v>41</v>
      </c>
      <c r="O134" s="95">
        <v>0</v>
      </c>
      <c r="P134" s="95">
        <f>O134*H134</f>
        <v>0</v>
      </c>
      <c r="Q134" s="95">
        <v>1.7000000000000001E-4</v>
      </c>
      <c r="R134" s="95">
        <f>Q134*H134</f>
        <v>2.9325000000000004E-2</v>
      </c>
      <c r="S134" s="95">
        <v>0</v>
      </c>
      <c r="T134" s="96">
        <f>S134*H134</f>
        <v>0</v>
      </c>
      <c r="AR134" s="97" t="s">
        <v>216</v>
      </c>
      <c r="AT134" s="97" t="s">
        <v>136</v>
      </c>
      <c r="AU134" s="97" t="s">
        <v>80</v>
      </c>
      <c r="AY134" s="16" t="s">
        <v>124</v>
      </c>
      <c r="BE134" s="98">
        <f>IF(N134="základní",J134,0)</f>
        <v>0</v>
      </c>
      <c r="BF134" s="98">
        <f>IF(N134="snížená",J134,0)</f>
        <v>0</v>
      </c>
      <c r="BG134" s="98">
        <f>IF(N134="zákl. přenesená",J134,0)</f>
        <v>0</v>
      </c>
      <c r="BH134" s="98">
        <f>IF(N134="sníž. přenesená",J134,0)</f>
        <v>0</v>
      </c>
      <c r="BI134" s="98">
        <f>IF(N134="nulová",J134,0)</f>
        <v>0</v>
      </c>
      <c r="BJ134" s="16" t="s">
        <v>78</v>
      </c>
      <c r="BK134" s="98">
        <f>ROUND(I134*H134,2)</f>
        <v>0</v>
      </c>
      <c r="BL134" s="16" t="s">
        <v>189</v>
      </c>
      <c r="BM134" s="97" t="s">
        <v>764</v>
      </c>
    </row>
    <row r="135" spans="2:65" s="12" customFormat="1">
      <c r="B135" s="104"/>
      <c r="D135" s="236" t="s">
        <v>149</v>
      </c>
      <c r="E135" s="105" t="s">
        <v>3</v>
      </c>
      <c r="F135" s="237" t="s">
        <v>765</v>
      </c>
      <c r="H135" s="238">
        <v>150</v>
      </c>
      <c r="I135" s="258"/>
      <c r="L135" s="104"/>
      <c r="M135" s="106"/>
      <c r="T135" s="107"/>
      <c r="AT135" s="105" t="s">
        <v>149</v>
      </c>
      <c r="AU135" s="105" t="s">
        <v>80</v>
      </c>
      <c r="AV135" s="12" t="s">
        <v>80</v>
      </c>
      <c r="AW135" s="12" t="s">
        <v>30</v>
      </c>
      <c r="AX135" s="12" t="s">
        <v>78</v>
      </c>
      <c r="AY135" s="105" t="s">
        <v>124</v>
      </c>
    </row>
    <row r="136" spans="2:65" s="12" customFormat="1">
      <c r="B136" s="104"/>
      <c r="D136" s="236" t="s">
        <v>149</v>
      </c>
      <c r="F136" s="237" t="s">
        <v>766</v>
      </c>
      <c r="H136" s="238">
        <v>172.5</v>
      </c>
      <c r="I136" s="258"/>
      <c r="L136" s="104"/>
      <c r="M136" s="106"/>
      <c r="T136" s="107"/>
      <c r="AT136" s="105" t="s">
        <v>149</v>
      </c>
      <c r="AU136" s="105" t="s">
        <v>80</v>
      </c>
      <c r="AV136" s="12" t="s">
        <v>80</v>
      </c>
      <c r="AW136" s="12" t="s">
        <v>4</v>
      </c>
      <c r="AX136" s="12" t="s">
        <v>78</v>
      </c>
      <c r="AY136" s="105" t="s">
        <v>124</v>
      </c>
    </row>
    <row r="137" spans="2:65" s="1" customFormat="1" ht="16.5" customHeight="1">
      <c r="B137" s="91"/>
      <c r="C137" s="231" t="s">
        <v>253</v>
      </c>
      <c r="D137" s="231" t="s">
        <v>136</v>
      </c>
      <c r="E137" s="232" t="s">
        <v>767</v>
      </c>
      <c r="F137" s="233" t="s">
        <v>768</v>
      </c>
      <c r="G137" s="234" t="s">
        <v>275</v>
      </c>
      <c r="H137" s="235">
        <v>155.25</v>
      </c>
      <c r="I137" s="100">
        <v>0</v>
      </c>
      <c r="J137" s="273">
        <f>ROUND(I137*H137,2)</f>
        <v>0</v>
      </c>
      <c r="K137" s="233" t="s">
        <v>131</v>
      </c>
      <c r="L137" s="101"/>
      <c r="M137" s="102" t="s">
        <v>3</v>
      </c>
      <c r="N137" s="103" t="s">
        <v>41</v>
      </c>
      <c r="O137" s="95">
        <v>0</v>
      </c>
      <c r="P137" s="95">
        <f>O137*H137</f>
        <v>0</v>
      </c>
      <c r="Q137" s="95">
        <v>1.2E-4</v>
      </c>
      <c r="R137" s="95">
        <f>Q137*H137</f>
        <v>1.8630000000000001E-2</v>
      </c>
      <c r="S137" s="95">
        <v>0</v>
      </c>
      <c r="T137" s="96">
        <f>S137*H137</f>
        <v>0</v>
      </c>
      <c r="AR137" s="97" t="s">
        <v>216</v>
      </c>
      <c r="AT137" s="97" t="s">
        <v>136</v>
      </c>
      <c r="AU137" s="97" t="s">
        <v>80</v>
      </c>
      <c r="AY137" s="16" t="s">
        <v>124</v>
      </c>
      <c r="BE137" s="98">
        <f>IF(N137="základní",J137,0)</f>
        <v>0</v>
      </c>
      <c r="BF137" s="98">
        <f>IF(N137="snížená",J137,0)</f>
        <v>0</v>
      </c>
      <c r="BG137" s="98">
        <f>IF(N137="zákl. přenesená",J137,0)</f>
        <v>0</v>
      </c>
      <c r="BH137" s="98">
        <f>IF(N137="sníž. přenesená",J137,0)</f>
        <v>0</v>
      </c>
      <c r="BI137" s="98">
        <f>IF(N137="nulová",J137,0)</f>
        <v>0</v>
      </c>
      <c r="BJ137" s="16" t="s">
        <v>78</v>
      </c>
      <c r="BK137" s="98">
        <f>ROUND(I137*H137,2)</f>
        <v>0</v>
      </c>
      <c r="BL137" s="16" t="s">
        <v>189</v>
      </c>
      <c r="BM137" s="97" t="s">
        <v>769</v>
      </c>
    </row>
    <row r="138" spans="2:65" s="12" customFormat="1">
      <c r="B138" s="104"/>
      <c r="D138" s="236" t="s">
        <v>149</v>
      </c>
      <c r="E138" s="105" t="s">
        <v>3</v>
      </c>
      <c r="F138" s="237" t="s">
        <v>770</v>
      </c>
      <c r="H138" s="238">
        <v>80</v>
      </c>
      <c r="I138" s="258"/>
      <c r="L138" s="104"/>
      <c r="M138" s="106"/>
      <c r="T138" s="107"/>
      <c r="AT138" s="105" t="s">
        <v>149</v>
      </c>
      <c r="AU138" s="105" t="s">
        <v>80</v>
      </c>
      <c r="AV138" s="12" t="s">
        <v>80</v>
      </c>
      <c r="AW138" s="12" t="s">
        <v>30</v>
      </c>
      <c r="AX138" s="12" t="s">
        <v>70</v>
      </c>
      <c r="AY138" s="105" t="s">
        <v>124</v>
      </c>
    </row>
    <row r="139" spans="2:65" s="12" customFormat="1">
      <c r="B139" s="104"/>
      <c r="D139" s="236" t="s">
        <v>149</v>
      </c>
      <c r="E139" s="105" t="s">
        <v>3</v>
      </c>
      <c r="F139" s="237" t="s">
        <v>771</v>
      </c>
      <c r="H139" s="238">
        <v>55</v>
      </c>
      <c r="I139" s="258"/>
      <c r="L139" s="104"/>
      <c r="M139" s="106"/>
      <c r="T139" s="107"/>
      <c r="AT139" s="105" t="s">
        <v>149</v>
      </c>
      <c r="AU139" s="105" t="s">
        <v>80</v>
      </c>
      <c r="AV139" s="12" t="s">
        <v>80</v>
      </c>
      <c r="AW139" s="12" t="s">
        <v>30</v>
      </c>
      <c r="AX139" s="12" t="s">
        <v>70</v>
      </c>
      <c r="AY139" s="105" t="s">
        <v>124</v>
      </c>
    </row>
    <row r="140" spans="2:65" s="13" customFormat="1">
      <c r="B140" s="108"/>
      <c r="D140" s="236" t="s">
        <v>149</v>
      </c>
      <c r="E140" s="109" t="s">
        <v>3</v>
      </c>
      <c r="F140" s="240" t="s">
        <v>328</v>
      </c>
      <c r="H140" s="241">
        <v>135</v>
      </c>
      <c r="I140" s="259"/>
      <c r="L140" s="108"/>
      <c r="M140" s="110"/>
      <c r="T140" s="111"/>
      <c r="AT140" s="109" t="s">
        <v>149</v>
      </c>
      <c r="AU140" s="109" t="s">
        <v>80</v>
      </c>
      <c r="AV140" s="13" t="s">
        <v>132</v>
      </c>
      <c r="AW140" s="13" t="s">
        <v>30</v>
      </c>
      <c r="AX140" s="13" t="s">
        <v>78</v>
      </c>
      <c r="AY140" s="109" t="s">
        <v>124</v>
      </c>
    </row>
    <row r="141" spans="2:65" s="12" customFormat="1">
      <c r="B141" s="104"/>
      <c r="D141" s="236" t="s">
        <v>149</v>
      </c>
      <c r="F141" s="237" t="s">
        <v>772</v>
      </c>
      <c r="H141" s="238">
        <v>155.25</v>
      </c>
      <c r="I141" s="258"/>
      <c r="L141" s="104"/>
      <c r="M141" s="106"/>
      <c r="T141" s="107"/>
      <c r="AT141" s="105" t="s">
        <v>149</v>
      </c>
      <c r="AU141" s="105" t="s">
        <v>80</v>
      </c>
      <c r="AV141" s="12" t="s">
        <v>80</v>
      </c>
      <c r="AW141" s="12" t="s">
        <v>4</v>
      </c>
      <c r="AX141" s="12" t="s">
        <v>78</v>
      </c>
      <c r="AY141" s="105" t="s">
        <v>124</v>
      </c>
    </row>
    <row r="142" spans="2:65" s="1" customFormat="1" ht="24.2" customHeight="1">
      <c r="B142" s="91"/>
      <c r="C142" s="224" t="s">
        <v>258</v>
      </c>
      <c r="D142" s="224" t="s">
        <v>127</v>
      </c>
      <c r="E142" s="225" t="s">
        <v>773</v>
      </c>
      <c r="F142" s="226" t="s">
        <v>774</v>
      </c>
      <c r="G142" s="227" t="s">
        <v>275</v>
      </c>
      <c r="H142" s="228">
        <v>50</v>
      </c>
      <c r="I142" s="92">
        <v>0</v>
      </c>
      <c r="J142" s="272">
        <f>ROUND(I142*H142,2)</f>
        <v>0</v>
      </c>
      <c r="K142" s="226" t="s">
        <v>131</v>
      </c>
      <c r="L142" s="27"/>
      <c r="M142" s="93" t="s">
        <v>3</v>
      </c>
      <c r="N142" s="94" t="s">
        <v>41</v>
      </c>
      <c r="O142" s="95">
        <v>4.5999999999999999E-2</v>
      </c>
      <c r="P142" s="95">
        <f>O142*H142</f>
        <v>2.2999999999999998</v>
      </c>
      <c r="Q142" s="95">
        <v>0</v>
      </c>
      <c r="R142" s="95">
        <f>Q142*H142</f>
        <v>0</v>
      </c>
      <c r="S142" s="95">
        <v>0</v>
      </c>
      <c r="T142" s="96">
        <f>S142*H142</f>
        <v>0</v>
      </c>
      <c r="AR142" s="97" t="s">
        <v>189</v>
      </c>
      <c r="AT142" s="97" t="s">
        <v>127</v>
      </c>
      <c r="AU142" s="97" t="s">
        <v>80</v>
      </c>
      <c r="AY142" s="16" t="s">
        <v>124</v>
      </c>
      <c r="BE142" s="98">
        <f>IF(N142="základní",J142,0)</f>
        <v>0</v>
      </c>
      <c r="BF142" s="98">
        <f>IF(N142="snížená",J142,0)</f>
        <v>0</v>
      </c>
      <c r="BG142" s="98">
        <f>IF(N142="zákl. přenesená",J142,0)</f>
        <v>0</v>
      </c>
      <c r="BH142" s="98">
        <f>IF(N142="sníž. přenesená",J142,0)</f>
        <v>0</v>
      </c>
      <c r="BI142" s="98">
        <f>IF(N142="nulová",J142,0)</f>
        <v>0</v>
      </c>
      <c r="BJ142" s="16" t="s">
        <v>78</v>
      </c>
      <c r="BK142" s="98">
        <f>ROUND(I142*H142,2)</f>
        <v>0</v>
      </c>
      <c r="BL142" s="16" t="s">
        <v>189</v>
      </c>
      <c r="BM142" s="97" t="s">
        <v>775</v>
      </c>
    </row>
    <row r="143" spans="2:65" s="1" customFormat="1">
      <c r="B143" s="27"/>
      <c r="D143" s="229" t="s">
        <v>134</v>
      </c>
      <c r="F143" s="230" t="s">
        <v>776</v>
      </c>
      <c r="I143" s="244"/>
      <c r="L143" s="27"/>
      <c r="M143" s="99"/>
      <c r="T143" s="45"/>
      <c r="AT143" s="16" t="s">
        <v>134</v>
      </c>
      <c r="AU143" s="16" t="s">
        <v>80</v>
      </c>
    </row>
    <row r="144" spans="2:65" s="1" customFormat="1" ht="16.5" customHeight="1">
      <c r="B144" s="91"/>
      <c r="C144" s="231" t="s">
        <v>263</v>
      </c>
      <c r="D144" s="231" t="s">
        <v>136</v>
      </c>
      <c r="E144" s="232" t="s">
        <v>777</v>
      </c>
      <c r="F144" s="233" t="s">
        <v>778</v>
      </c>
      <c r="G144" s="234" t="s">
        <v>275</v>
      </c>
      <c r="H144" s="235">
        <v>57.5</v>
      </c>
      <c r="I144" s="100">
        <v>0</v>
      </c>
      <c r="J144" s="273">
        <f>ROUND(I144*H144,2)</f>
        <v>0</v>
      </c>
      <c r="K144" s="233" t="s">
        <v>131</v>
      </c>
      <c r="L144" s="101"/>
      <c r="M144" s="102" t="s">
        <v>3</v>
      </c>
      <c r="N144" s="103" t="s">
        <v>41</v>
      </c>
      <c r="O144" s="95">
        <v>0</v>
      </c>
      <c r="P144" s="95">
        <f>O144*H144</f>
        <v>0</v>
      </c>
      <c r="Q144" s="95">
        <v>1.6000000000000001E-4</v>
      </c>
      <c r="R144" s="95">
        <f>Q144*H144</f>
        <v>9.2000000000000016E-3</v>
      </c>
      <c r="S144" s="95">
        <v>0</v>
      </c>
      <c r="T144" s="96">
        <f>S144*H144</f>
        <v>0</v>
      </c>
      <c r="AR144" s="97" t="s">
        <v>216</v>
      </c>
      <c r="AT144" s="97" t="s">
        <v>136</v>
      </c>
      <c r="AU144" s="97" t="s">
        <v>80</v>
      </c>
      <c r="AY144" s="16" t="s">
        <v>124</v>
      </c>
      <c r="BE144" s="98">
        <f>IF(N144="základní",J144,0)</f>
        <v>0</v>
      </c>
      <c r="BF144" s="98">
        <f>IF(N144="snížená",J144,0)</f>
        <v>0</v>
      </c>
      <c r="BG144" s="98">
        <f>IF(N144="zákl. přenesená",J144,0)</f>
        <v>0</v>
      </c>
      <c r="BH144" s="98">
        <f>IF(N144="sníž. přenesená",J144,0)</f>
        <v>0</v>
      </c>
      <c r="BI144" s="98">
        <f>IF(N144="nulová",J144,0)</f>
        <v>0</v>
      </c>
      <c r="BJ144" s="16" t="s">
        <v>78</v>
      </c>
      <c r="BK144" s="98">
        <f>ROUND(I144*H144,2)</f>
        <v>0</v>
      </c>
      <c r="BL144" s="16" t="s">
        <v>189</v>
      </c>
      <c r="BM144" s="97" t="s">
        <v>779</v>
      </c>
    </row>
    <row r="145" spans="2:65" s="12" customFormat="1">
      <c r="B145" s="104"/>
      <c r="D145" s="236" t="s">
        <v>149</v>
      </c>
      <c r="F145" s="237" t="s">
        <v>696</v>
      </c>
      <c r="H145" s="238">
        <v>57.5</v>
      </c>
      <c r="I145" s="258"/>
      <c r="L145" s="104"/>
      <c r="M145" s="106"/>
      <c r="T145" s="107"/>
      <c r="AT145" s="105" t="s">
        <v>149</v>
      </c>
      <c r="AU145" s="105" t="s">
        <v>80</v>
      </c>
      <c r="AV145" s="12" t="s">
        <v>80</v>
      </c>
      <c r="AW145" s="12" t="s">
        <v>4</v>
      </c>
      <c r="AX145" s="12" t="s">
        <v>78</v>
      </c>
      <c r="AY145" s="105" t="s">
        <v>124</v>
      </c>
    </row>
    <row r="146" spans="2:65" s="1" customFormat="1" ht="24.2" customHeight="1">
      <c r="B146" s="91"/>
      <c r="C146" s="224" t="s">
        <v>268</v>
      </c>
      <c r="D146" s="224" t="s">
        <v>127</v>
      </c>
      <c r="E146" s="225" t="s">
        <v>780</v>
      </c>
      <c r="F146" s="226" t="s">
        <v>781</v>
      </c>
      <c r="G146" s="227" t="s">
        <v>130</v>
      </c>
      <c r="H146" s="228">
        <v>2</v>
      </c>
      <c r="I146" s="92">
        <v>0</v>
      </c>
      <c r="J146" s="272">
        <f>ROUND(I146*H146,2)</f>
        <v>0</v>
      </c>
      <c r="K146" s="226" t="s">
        <v>131</v>
      </c>
      <c r="L146" s="27"/>
      <c r="M146" s="93" t="s">
        <v>3</v>
      </c>
      <c r="N146" s="94" t="s">
        <v>41</v>
      </c>
      <c r="O146" s="95">
        <v>0.39</v>
      </c>
      <c r="P146" s="95">
        <f>O146*H146</f>
        <v>0.78</v>
      </c>
      <c r="Q146" s="95">
        <v>0</v>
      </c>
      <c r="R146" s="95">
        <f>Q146*H146</f>
        <v>0</v>
      </c>
      <c r="S146" s="95">
        <v>0</v>
      </c>
      <c r="T146" s="96">
        <f>S146*H146</f>
        <v>0</v>
      </c>
      <c r="AR146" s="97" t="s">
        <v>189</v>
      </c>
      <c r="AT146" s="97" t="s">
        <v>127</v>
      </c>
      <c r="AU146" s="97" t="s">
        <v>80</v>
      </c>
      <c r="AY146" s="16" t="s">
        <v>124</v>
      </c>
      <c r="BE146" s="98">
        <f>IF(N146="základní",J146,0)</f>
        <v>0</v>
      </c>
      <c r="BF146" s="98">
        <f>IF(N146="snížená",J146,0)</f>
        <v>0</v>
      </c>
      <c r="BG146" s="98">
        <f>IF(N146="zákl. přenesená",J146,0)</f>
        <v>0</v>
      </c>
      <c r="BH146" s="98">
        <f>IF(N146="sníž. přenesená",J146,0)</f>
        <v>0</v>
      </c>
      <c r="BI146" s="98">
        <f>IF(N146="nulová",J146,0)</f>
        <v>0</v>
      </c>
      <c r="BJ146" s="16" t="s">
        <v>78</v>
      </c>
      <c r="BK146" s="98">
        <f>ROUND(I146*H146,2)</f>
        <v>0</v>
      </c>
      <c r="BL146" s="16" t="s">
        <v>189</v>
      </c>
      <c r="BM146" s="97" t="s">
        <v>782</v>
      </c>
    </row>
    <row r="147" spans="2:65" s="1" customFormat="1">
      <c r="B147" s="27"/>
      <c r="D147" s="229" t="s">
        <v>134</v>
      </c>
      <c r="F147" s="230" t="s">
        <v>783</v>
      </c>
      <c r="I147" s="244"/>
      <c r="L147" s="27"/>
      <c r="M147" s="99"/>
      <c r="T147" s="45"/>
      <c r="AT147" s="16" t="s">
        <v>134</v>
      </c>
      <c r="AU147" s="16" t="s">
        <v>80</v>
      </c>
    </row>
    <row r="148" spans="2:65" s="1" customFormat="1" ht="16.5" customHeight="1">
      <c r="B148" s="91"/>
      <c r="C148" s="231" t="s">
        <v>272</v>
      </c>
      <c r="D148" s="231" t="s">
        <v>136</v>
      </c>
      <c r="E148" s="232" t="s">
        <v>784</v>
      </c>
      <c r="F148" s="233" t="s">
        <v>785</v>
      </c>
      <c r="G148" s="234" t="s">
        <v>130</v>
      </c>
      <c r="H148" s="235">
        <v>2</v>
      </c>
      <c r="I148" s="100">
        <v>0</v>
      </c>
      <c r="J148" s="273">
        <f>ROUND(I148*H148,2)</f>
        <v>0</v>
      </c>
      <c r="K148" s="233" t="s">
        <v>3</v>
      </c>
      <c r="L148" s="101"/>
      <c r="M148" s="102" t="s">
        <v>3</v>
      </c>
      <c r="N148" s="103" t="s">
        <v>41</v>
      </c>
      <c r="O148" s="95">
        <v>0</v>
      </c>
      <c r="P148" s="95">
        <f>O148*H148</f>
        <v>0</v>
      </c>
      <c r="Q148" s="95">
        <v>0</v>
      </c>
      <c r="R148" s="95">
        <f>Q148*H148</f>
        <v>0</v>
      </c>
      <c r="S148" s="95">
        <v>0</v>
      </c>
      <c r="T148" s="96">
        <f>S148*H148</f>
        <v>0</v>
      </c>
      <c r="AR148" s="97" t="s">
        <v>216</v>
      </c>
      <c r="AT148" s="97" t="s">
        <v>136</v>
      </c>
      <c r="AU148" s="97" t="s">
        <v>80</v>
      </c>
      <c r="AY148" s="16" t="s">
        <v>124</v>
      </c>
      <c r="BE148" s="98">
        <f>IF(N148="základní",J148,0)</f>
        <v>0</v>
      </c>
      <c r="BF148" s="98">
        <f>IF(N148="snížená",J148,0)</f>
        <v>0</v>
      </c>
      <c r="BG148" s="98">
        <f>IF(N148="zákl. přenesená",J148,0)</f>
        <v>0</v>
      </c>
      <c r="BH148" s="98">
        <f>IF(N148="sníž. přenesená",J148,0)</f>
        <v>0</v>
      </c>
      <c r="BI148" s="98">
        <f>IF(N148="nulová",J148,0)</f>
        <v>0</v>
      </c>
      <c r="BJ148" s="16" t="s">
        <v>78</v>
      </c>
      <c r="BK148" s="98">
        <f>ROUND(I148*H148,2)</f>
        <v>0</v>
      </c>
      <c r="BL148" s="16" t="s">
        <v>189</v>
      </c>
      <c r="BM148" s="97" t="s">
        <v>786</v>
      </c>
    </row>
    <row r="149" spans="2:65" s="1" customFormat="1" ht="29.25">
      <c r="B149" s="27"/>
      <c r="D149" s="236" t="s">
        <v>306</v>
      </c>
      <c r="F149" s="239" t="s">
        <v>787</v>
      </c>
      <c r="I149" s="244"/>
      <c r="L149" s="27"/>
      <c r="M149" s="99"/>
      <c r="T149" s="45"/>
      <c r="AT149" s="16" t="s">
        <v>306</v>
      </c>
      <c r="AU149" s="16" t="s">
        <v>80</v>
      </c>
    </row>
    <row r="150" spans="2:65" s="1" customFormat="1" ht="24.2" customHeight="1">
      <c r="B150" s="91"/>
      <c r="C150" s="224" t="s">
        <v>279</v>
      </c>
      <c r="D150" s="224" t="s">
        <v>127</v>
      </c>
      <c r="E150" s="225" t="s">
        <v>788</v>
      </c>
      <c r="F150" s="226" t="s">
        <v>789</v>
      </c>
      <c r="G150" s="227" t="s">
        <v>130</v>
      </c>
      <c r="H150" s="228">
        <v>2</v>
      </c>
      <c r="I150" s="92">
        <v>0</v>
      </c>
      <c r="J150" s="272">
        <f>ROUND(I150*H150,2)</f>
        <v>0</v>
      </c>
      <c r="K150" s="226" t="s">
        <v>131</v>
      </c>
      <c r="L150" s="27"/>
      <c r="M150" s="93" t="s">
        <v>3</v>
      </c>
      <c r="N150" s="94" t="s">
        <v>41</v>
      </c>
      <c r="O150" s="95">
        <v>0.13400000000000001</v>
      </c>
      <c r="P150" s="95">
        <f>O150*H150</f>
        <v>0.26800000000000002</v>
      </c>
      <c r="Q150" s="95">
        <v>0</v>
      </c>
      <c r="R150" s="95">
        <f>Q150*H150</f>
        <v>0</v>
      </c>
      <c r="S150" s="95">
        <v>0</v>
      </c>
      <c r="T150" s="96">
        <f>S150*H150</f>
        <v>0</v>
      </c>
      <c r="AR150" s="97" t="s">
        <v>189</v>
      </c>
      <c r="AT150" s="97" t="s">
        <v>127</v>
      </c>
      <c r="AU150" s="97" t="s">
        <v>80</v>
      </c>
      <c r="AY150" s="16" t="s">
        <v>124</v>
      </c>
      <c r="BE150" s="98">
        <f>IF(N150="základní",J150,0)</f>
        <v>0</v>
      </c>
      <c r="BF150" s="98">
        <f>IF(N150="snížená",J150,0)</f>
        <v>0</v>
      </c>
      <c r="BG150" s="98">
        <f>IF(N150="zákl. přenesená",J150,0)</f>
        <v>0</v>
      </c>
      <c r="BH150" s="98">
        <f>IF(N150="sníž. přenesená",J150,0)</f>
        <v>0</v>
      </c>
      <c r="BI150" s="98">
        <f>IF(N150="nulová",J150,0)</f>
        <v>0</v>
      </c>
      <c r="BJ150" s="16" t="s">
        <v>78</v>
      </c>
      <c r="BK150" s="98">
        <f>ROUND(I150*H150,2)</f>
        <v>0</v>
      </c>
      <c r="BL150" s="16" t="s">
        <v>189</v>
      </c>
      <c r="BM150" s="97" t="s">
        <v>790</v>
      </c>
    </row>
    <row r="151" spans="2:65" s="1" customFormat="1">
      <c r="B151" s="27"/>
      <c r="D151" s="229" t="s">
        <v>134</v>
      </c>
      <c r="F151" s="230" t="s">
        <v>791</v>
      </c>
      <c r="I151" s="244"/>
      <c r="L151" s="27"/>
      <c r="M151" s="99"/>
      <c r="T151" s="45"/>
      <c r="AT151" s="16" t="s">
        <v>134</v>
      </c>
      <c r="AU151" s="16" t="s">
        <v>80</v>
      </c>
    </row>
    <row r="152" spans="2:65" s="1" customFormat="1" ht="16.5" customHeight="1">
      <c r="B152" s="91"/>
      <c r="C152" s="231" t="s">
        <v>285</v>
      </c>
      <c r="D152" s="231" t="s">
        <v>136</v>
      </c>
      <c r="E152" s="232" t="s">
        <v>792</v>
      </c>
      <c r="F152" s="233" t="s">
        <v>793</v>
      </c>
      <c r="G152" s="234" t="s">
        <v>130</v>
      </c>
      <c r="H152" s="235">
        <v>1</v>
      </c>
      <c r="I152" s="100">
        <v>0</v>
      </c>
      <c r="J152" s="273">
        <f>ROUND(I152*H152,2)</f>
        <v>0</v>
      </c>
      <c r="K152" s="233" t="s">
        <v>131</v>
      </c>
      <c r="L152" s="101"/>
      <c r="M152" s="102" t="s">
        <v>3</v>
      </c>
      <c r="N152" s="103" t="s">
        <v>41</v>
      </c>
      <c r="O152" s="95">
        <v>0</v>
      </c>
      <c r="P152" s="95">
        <f>O152*H152</f>
        <v>0</v>
      </c>
      <c r="Q152" s="95">
        <v>4.0000000000000003E-5</v>
      </c>
      <c r="R152" s="95">
        <f>Q152*H152</f>
        <v>4.0000000000000003E-5</v>
      </c>
      <c r="S152" s="95">
        <v>0</v>
      </c>
      <c r="T152" s="96">
        <f>S152*H152</f>
        <v>0</v>
      </c>
      <c r="AR152" s="97" t="s">
        <v>216</v>
      </c>
      <c r="AT152" s="97" t="s">
        <v>136</v>
      </c>
      <c r="AU152" s="97" t="s">
        <v>80</v>
      </c>
      <c r="AY152" s="16" t="s">
        <v>124</v>
      </c>
      <c r="BE152" s="98">
        <f>IF(N152="základní",J152,0)</f>
        <v>0</v>
      </c>
      <c r="BF152" s="98">
        <f>IF(N152="snížená",J152,0)</f>
        <v>0</v>
      </c>
      <c r="BG152" s="98">
        <f>IF(N152="zákl. přenesená",J152,0)</f>
        <v>0</v>
      </c>
      <c r="BH152" s="98">
        <f>IF(N152="sníž. přenesená",J152,0)</f>
        <v>0</v>
      </c>
      <c r="BI152" s="98">
        <f>IF(N152="nulová",J152,0)</f>
        <v>0</v>
      </c>
      <c r="BJ152" s="16" t="s">
        <v>78</v>
      </c>
      <c r="BK152" s="98">
        <f>ROUND(I152*H152,2)</f>
        <v>0</v>
      </c>
      <c r="BL152" s="16" t="s">
        <v>189</v>
      </c>
      <c r="BM152" s="97" t="s">
        <v>794</v>
      </c>
    </row>
    <row r="153" spans="2:65" s="1" customFormat="1" ht="24.95" customHeight="1">
      <c r="B153" s="91"/>
      <c r="C153" s="231" t="s">
        <v>289</v>
      </c>
      <c r="D153" s="231" t="s">
        <v>136</v>
      </c>
      <c r="E153" s="232" t="s">
        <v>795</v>
      </c>
      <c r="F153" s="233" t="s">
        <v>796</v>
      </c>
      <c r="G153" s="234" t="s">
        <v>130</v>
      </c>
      <c r="H153" s="235">
        <v>1</v>
      </c>
      <c r="I153" s="100">
        <v>0</v>
      </c>
      <c r="J153" s="273">
        <f>ROUND(I153*H153,2)</f>
        <v>0</v>
      </c>
      <c r="K153" s="233" t="s">
        <v>131</v>
      </c>
      <c r="L153" s="101"/>
      <c r="M153" s="102" t="s">
        <v>3</v>
      </c>
      <c r="N153" s="103" t="s">
        <v>41</v>
      </c>
      <c r="O153" s="95">
        <v>0</v>
      </c>
      <c r="P153" s="95">
        <f>O153*H153</f>
        <v>0</v>
      </c>
      <c r="Q153" s="95">
        <v>4.0000000000000003E-5</v>
      </c>
      <c r="R153" s="95">
        <f>Q153*H153</f>
        <v>4.0000000000000003E-5</v>
      </c>
      <c r="S153" s="95">
        <v>0</v>
      </c>
      <c r="T153" s="96">
        <f>S153*H153</f>
        <v>0</v>
      </c>
      <c r="AR153" s="97" t="s">
        <v>216</v>
      </c>
      <c r="AT153" s="97" t="s">
        <v>136</v>
      </c>
      <c r="AU153" s="97" t="s">
        <v>80</v>
      </c>
      <c r="AY153" s="16" t="s">
        <v>124</v>
      </c>
      <c r="BE153" s="98">
        <f>IF(N153="základní",J153,0)</f>
        <v>0</v>
      </c>
      <c r="BF153" s="98">
        <f>IF(N153="snížená",J153,0)</f>
        <v>0</v>
      </c>
      <c r="BG153" s="98">
        <f>IF(N153="zákl. přenesená",J153,0)</f>
        <v>0</v>
      </c>
      <c r="BH153" s="98">
        <f>IF(N153="sníž. přenesená",J153,0)</f>
        <v>0</v>
      </c>
      <c r="BI153" s="98">
        <f>IF(N153="nulová",J153,0)</f>
        <v>0</v>
      </c>
      <c r="BJ153" s="16" t="s">
        <v>78</v>
      </c>
      <c r="BK153" s="98">
        <f>ROUND(I153*H153,2)</f>
        <v>0</v>
      </c>
      <c r="BL153" s="16" t="s">
        <v>189</v>
      </c>
      <c r="BM153" s="97" t="s">
        <v>797</v>
      </c>
    </row>
    <row r="154" spans="2:65" s="1" customFormat="1" ht="24.2" customHeight="1">
      <c r="B154" s="91"/>
      <c r="C154" s="224" t="s">
        <v>293</v>
      </c>
      <c r="D154" s="224" t="s">
        <v>127</v>
      </c>
      <c r="E154" s="225" t="s">
        <v>798</v>
      </c>
      <c r="F154" s="226" t="s">
        <v>799</v>
      </c>
      <c r="G154" s="227" t="s">
        <v>130</v>
      </c>
      <c r="H154" s="228">
        <v>1</v>
      </c>
      <c r="I154" s="92">
        <v>0</v>
      </c>
      <c r="J154" s="272">
        <f>ROUND(I154*H154,2)</f>
        <v>0</v>
      </c>
      <c r="K154" s="226" t="s">
        <v>131</v>
      </c>
      <c r="L154" s="27"/>
      <c r="M154" s="93" t="s">
        <v>3</v>
      </c>
      <c r="N154" s="94" t="s">
        <v>41</v>
      </c>
      <c r="O154" s="95">
        <v>0.23300000000000001</v>
      </c>
      <c r="P154" s="95">
        <f>O154*H154</f>
        <v>0.23300000000000001</v>
      </c>
      <c r="Q154" s="95">
        <v>0</v>
      </c>
      <c r="R154" s="95">
        <f>Q154*H154</f>
        <v>0</v>
      </c>
      <c r="S154" s="95">
        <v>0</v>
      </c>
      <c r="T154" s="96">
        <f>S154*H154</f>
        <v>0</v>
      </c>
      <c r="AR154" s="97" t="s">
        <v>189</v>
      </c>
      <c r="AT154" s="97" t="s">
        <v>127</v>
      </c>
      <c r="AU154" s="97" t="s">
        <v>80</v>
      </c>
      <c r="AY154" s="16" t="s">
        <v>124</v>
      </c>
      <c r="BE154" s="98">
        <f>IF(N154="základní",J154,0)</f>
        <v>0</v>
      </c>
      <c r="BF154" s="98">
        <f>IF(N154="snížená",J154,0)</f>
        <v>0</v>
      </c>
      <c r="BG154" s="98">
        <f>IF(N154="zákl. přenesená",J154,0)</f>
        <v>0</v>
      </c>
      <c r="BH154" s="98">
        <f>IF(N154="sníž. přenesená",J154,0)</f>
        <v>0</v>
      </c>
      <c r="BI154" s="98">
        <f>IF(N154="nulová",J154,0)</f>
        <v>0</v>
      </c>
      <c r="BJ154" s="16" t="s">
        <v>78</v>
      </c>
      <c r="BK154" s="98">
        <f>ROUND(I154*H154,2)</f>
        <v>0</v>
      </c>
      <c r="BL154" s="16" t="s">
        <v>189</v>
      </c>
      <c r="BM154" s="97" t="s">
        <v>800</v>
      </c>
    </row>
    <row r="155" spans="2:65" s="1" customFormat="1">
      <c r="B155" s="27"/>
      <c r="D155" s="229" t="s">
        <v>134</v>
      </c>
      <c r="F155" s="230" t="s">
        <v>801</v>
      </c>
      <c r="I155" s="244"/>
      <c r="L155" s="27"/>
      <c r="M155" s="99"/>
      <c r="T155" s="45"/>
      <c r="AT155" s="16" t="s">
        <v>134</v>
      </c>
      <c r="AU155" s="16" t="s">
        <v>80</v>
      </c>
    </row>
    <row r="156" spans="2:65" s="1" customFormat="1" ht="24.2" customHeight="1">
      <c r="B156" s="91"/>
      <c r="C156" s="231" t="s">
        <v>216</v>
      </c>
      <c r="D156" s="231" t="s">
        <v>136</v>
      </c>
      <c r="E156" s="232" t="s">
        <v>802</v>
      </c>
      <c r="F156" s="233" t="s">
        <v>803</v>
      </c>
      <c r="G156" s="234" t="s">
        <v>130</v>
      </c>
      <c r="H156" s="235">
        <v>1</v>
      </c>
      <c r="I156" s="100">
        <v>0</v>
      </c>
      <c r="J156" s="273">
        <f>ROUND(I156*H156,2)</f>
        <v>0</v>
      </c>
      <c r="K156" s="233" t="s">
        <v>3</v>
      </c>
      <c r="L156" s="101"/>
      <c r="M156" s="102" t="s">
        <v>3</v>
      </c>
      <c r="N156" s="103" t="s">
        <v>41</v>
      </c>
      <c r="O156" s="95">
        <v>0</v>
      </c>
      <c r="P156" s="95">
        <f>O156*H156</f>
        <v>0</v>
      </c>
      <c r="Q156" s="95">
        <v>6.9999999999999994E-5</v>
      </c>
      <c r="R156" s="95">
        <f>Q156*H156</f>
        <v>6.9999999999999994E-5</v>
      </c>
      <c r="S156" s="95">
        <v>0</v>
      </c>
      <c r="T156" s="96">
        <f>S156*H156</f>
        <v>0</v>
      </c>
      <c r="AR156" s="97" t="s">
        <v>216</v>
      </c>
      <c r="AT156" s="97" t="s">
        <v>136</v>
      </c>
      <c r="AU156" s="97" t="s">
        <v>80</v>
      </c>
      <c r="AY156" s="16" t="s">
        <v>124</v>
      </c>
      <c r="BE156" s="98">
        <f>IF(N156="základní",J156,0)</f>
        <v>0</v>
      </c>
      <c r="BF156" s="98">
        <f>IF(N156="snížená",J156,0)</f>
        <v>0</v>
      </c>
      <c r="BG156" s="98">
        <f>IF(N156="zákl. přenesená",J156,0)</f>
        <v>0</v>
      </c>
      <c r="BH156" s="98">
        <f>IF(N156="sníž. přenesená",J156,0)</f>
        <v>0</v>
      </c>
      <c r="BI156" s="98">
        <f>IF(N156="nulová",J156,0)</f>
        <v>0</v>
      </c>
      <c r="BJ156" s="16" t="s">
        <v>78</v>
      </c>
      <c r="BK156" s="98">
        <f>ROUND(I156*H156,2)</f>
        <v>0</v>
      </c>
      <c r="BL156" s="16" t="s">
        <v>189</v>
      </c>
      <c r="BM156" s="97" t="s">
        <v>804</v>
      </c>
    </row>
    <row r="157" spans="2:65" s="1" customFormat="1" ht="24.2" customHeight="1">
      <c r="B157" s="91"/>
      <c r="C157" s="224" t="s">
        <v>301</v>
      </c>
      <c r="D157" s="224" t="s">
        <v>127</v>
      </c>
      <c r="E157" s="225" t="s">
        <v>805</v>
      </c>
      <c r="F157" s="226" t="s">
        <v>806</v>
      </c>
      <c r="G157" s="227" t="s">
        <v>130</v>
      </c>
      <c r="H157" s="228">
        <v>11</v>
      </c>
      <c r="I157" s="92">
        <v>0</v>
      </c>
      <c r="J157" s="272">
        <f>ROUND(I157*H157,2)</f>
        <v>0</v>
      </c>
      <c r="K157" s="226" t="s">
        <v>131</v>
      </c>
      <c r="L157" s="27"/>
      <c r="M157" s="93" t="s">
        <v>3</v>
      </c>
      <c r="N157" s="94" t="s">
        <v>41</v>
      </c>
      <c r="O157" s="95">
        <v>0.26</v>
      </c>
      <c r="P157" s="95">
        <f>O157*H157</f>
        <v>2.8600000000000003</v>
      </c>
      <c r="Q157" s="95">
        <v>0</v>
      </c>
      <c r="R157" s="95">
        <f>Q157*H157</f>
        <v>0</v>
      </c>
      <c r="S157" s="95">
        <v>0</v>
      </c>
      <c r="T157" s="96">
        <f>S157*H157</f>
        <v>0</v>
      </c>
      <c r="AR157" s="97" t="s">
        <v>189</v>
      </c>
      <c r="AT157" s="97" t="s">
        <v>127</v>
      </c>
      <c r="AU157" s="97" t="s">
        <v>80</v>
      </c>
      <c r="AY157" s="16" t="s">
        <v>124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16" t="s">
        <v>78</v>
      </c>
      <c r="BK157" s="98">
        <f>ROUND(I157*H157,2)</f>
        <v>0</v>
      </c>
      <c r="BL157" s="16" t="s">
        <v>189</v>
      </c>
      <c r="BM157" s="97" t="s">
        <v>807</v>
      </c>
    </row>
    <row r="158" spans="2:65" s="1" customFormat="1">
      <c r="B158" s="27"/>
      <c r="D158" s="229" t="s">
        <v>134</v>
      </c>
      <c r="F158" s="230" t="s">
        <v>808</v>
      </c>
      <c r="I158" s="244"/>
      <c r="L158" s="27"/>
      <c r="M158" s="99"/>
      <c r="T158" s="45"/>
      <c r="AT158" s="16" t="s">
        <v>134</v>
      </c>
      <c r="AU158" s="16" t="s">
        <v>80</v>
      </c>
    </row>
    <row r="159" spans="2:65" s="1" customFormat="1" ht="16.5" customHeight="1">
      <c r="B159" s="91"/>
      <c r="C159" s="231" t="s">
        <v>309</v>
      </c>
      <c r="D159" s="231" t="s">
        <v>136</v>
      </c>
      <c r="E159" s="232" t="s">
        <v>809</v>
      </c>
      <c r="F159" s="233" t="s">
        <v>810</v>
      </c>
      <c r="G159" s="234" t="s">
        <v>130</v>
      </c>
      <c r="H159" s="235">
        <v>11</v>
      </c>
      <c r="I159" s="100">
        <v>0</v>
      </c>
      <c r="J159" s="273">
        <f>ROUND(I159*H159,2)</f>
        <v>0</v>
      </c>
      <c r="K159" s="233" t="s">
        <v>131</v>
      </c>
      <c r="L159" s="101"/>
      <c r="M159" s="102" t="s">
        <v>3</v>
      </c>
      <c r="N159" s="103" t="s">
        <v>41</v>
      </c>
      <c r="O159" s="95">
        <v>0</v>
      </c>
      <c r="P159" s="95">
        <f>O159*H159</f>
        <v>0</v>
      </c>
      <c r="Q159" s="95">
        <v>1E-4</v>
      </c>
      <c r="R159" s="95">
        <f>Q159*H159</f>
        <v>1.1000000000000001E-3</v>
      </c>
      <c r="S159" s="95">
        <v>0</v>
      </c>
      <c r="T159" s="96">
        <f>S159*H159</f>
        <v>0</v>
      </c>
      <c r="AR159" s="97" t="s">
        <v>216</v>
      </c>
      <c r="AT159" s="97" t="s">
        <v>136</v>
      </c>
      <c r="AU159" s="97" t="s">
        <v>80</v>
      </c>
      <c r="AY159" s="16" t="s">
        <v>124</v>
      </c>
      <c r="BE159" s="98">
        <f>IF(N159="základní",J159,0)</f>
        <v>0</v>
      </c>
      <c r="BF159" s="98">
        <f>IF(N159="snížená",J159,0)</f>
        <v>0</v>
      </c>
      <c r="BG159" s="98">
        <f>IF(N159="zákl. přenesená",J159,0)</f>
        <v>0</v>
      </c>
      <c r="BH159" s="98">
        <f>IF(N159="sníž. přenesená",J159,0)</f>
        <v>0</v>
      </c>
      <c r="BI159" s="98">
        <f>IF(N159="nulová",J159,0)</f>
        <v>0</v>
      </c>
      <c r="BJ159" s="16" t="s">
        <v>78</v>
      </c>
      <c r="BK159" s="98">
        <f>ROUND(I159*H159,2)</f>
        <v>0</v>
      </c>
      <c r="BL159" s="16" t="s">
        <v>189</v>
      </c>
      <c r="BM159" s="97" t="s">
        <v>811</v>
      </c>
    </row>
    <row r="160" spans="2:65" s="1" customFormat="1" ht="24.2" customHeight="1">
      <c r="B160" s="91"/>
      <c r="C160" s="224" t="s">
        <v>316</v>
      </c>
      <c r="D160" s="224" t="s">
        <v>127</v>
      </c>
      <c r="E160" s="225" t="s">
        <v>812</v>
      </c>
      <c r="F160" s="226" t="s">
        <v>813</v>
      </c>
      <c r="G160" s="227" t="s">
        <v>130</v>
      </c>
      <c r="H160" s="228">
        <v>2</v>
      </c>
      <c r="I160" s="92">
        <v>0</v>
      </c>
      <c r="J160" s="272">
        <f>ROUND(I160*H160,2)</f>
        <v>0</v>
      </c>
      <c r="K160" s="226" t="s">
        <v>131</v>
      </c>
      <c r="L160" s="27"/>
      <c r="M160" s="93" t="s">
        <v>3</v>
      </c>
      <c r="N160" s="94" t="s">
        <v>41</v>
      </c>
      <c r="O160" s="95">
        <v>0.66</v>
      </c>
      <c r="P160" s="95">
        <f>O160*H160</f>
        <v>1.32</v>
      </c>
      <c r="Q160" s="95">
        <v>0</v>
      </c>
      <c r="R160" s="95">
        <f>Q160*H160</f>
        <v>0</v>
      </c>
      <c r="S160" s="95">
        <v>0</v>
      </c>
      <c r="T160" s="96">
        <f>S160*H160</f>
        <v>0</v>
      </c>
      <c r="AR160" s="97" t="s">
        <v>189</v>
      </c>
      <c r="AT160" s="97" t="s">
        <v>127</v>
      </c>
      <c r="AU160" s="97" t="s">
        <v>80</v>
      </c>
      <c r="AY160" s="16" t="s">
        <v>124</v>
      </c>
      <c r="BE160" s="98">
        <f>IF(N160="základní",J160,0)</f>
        <v>0</v>
      </c>
      <c r="BF160" s="98">
        <f>IF(N160="snížená",J160,0)</f>
        <v>0</v>
      </c>
      <c r="BG160" s="98">
        <f>IF(N160="zákl. přenesená",J160,0)</f>
        <v>0</v>
      </c>
      <c r="BH160" s="98">
        <f>IF(N160="sníž. přenesená",J160,0)</f>
        <v>0</v>
      </c>
      <c r="BI160" s="98">
        <f>IF(N160="nulová",J160,0)</f>
        <v>0</v>
      </c>
      <c r="BJ160" s="16" t="s">
        <v>78</v>
      </c>
      <c r="BK160" s="98">
        <f>ROUND(I160*H160,2)</f>
        <v>0</v>
      </c>
      <c r="BL160" s="16" t="s">
        <v>189</v>
      </c>
      <c r="BM160" s="97" t="s">
        <v>814</v>
      </c>
    </row>
    <row r="161" spans="2:65" s="1" customFormat="1">
      <c r="B161" s="27"/>
      <c r="D161" s="229" t="s">
        <v>134</v>
      </c>
      <c r="F161" s="230" t="s">
        <v>815</v>
      </c>
      <c r="I161" s="244"/>
      <c r="L161" s="27"/>
      <c r="M161" s="99"/>
      <c r="T161" s="45"/>
      <c r="AT161" s="16" t="s">
        <v>134</v>
      </c>
      <c r="AU161" s="16" t="s">
        <v>80</v>
      </c>
    </row>
    <row r="162" spans="2:65" s="1" customFormat="1" ht="24.95" customHeight="1">
      <c r="B162" s="91"/>
      <c r="C162" s="231" t="s">
        <v>321</v>
      </c>
      <c r="D162" s="231" t="s">
        <v>136</v>
      </c>
      <c r="E162" s="232" t="s">
        <v>816</v>
      </c>
      <c r="F162" s="233" t="s">
        <v>817</v>
      </c>
      <c r="G162" s="234" t="s">
        <v>130</v>
      </c>
      <c r="H162" s="235">
        <v>2</v>
      </c>
      <c r="I162" s="100">
        <v>0</v>
      </c>
      <c r="J162" s="273">
        <f>ROUND(I162*H162,2)</f>
        <v>0</v>
      </c>
      <c r="K162" s="233" t="s">
        <v>3</v>
      </c>
      <c r="L162" s="101"/>
      <c r="M162" s="102" t="s">
        <v>3</v>
      </c>
      <c r="N162" s="103" t="s">
        <v>41</v>
      </c>
      <c r="O162" s="95">
        <v>0</v>
      </c>
      <c r="P162" s="95">
        <f>O162*H162</f>
        <v>0</v>
      </c>
      <c r="Q162" s="95">
        <v>0</v>
      </c>
      <c r="R162" s="95">
        <f>Q162*H162</f>
        <v>0</v>
      </c>
      <c r="S162" s="95">
        <v>0</v>
      </c>
      <c r="T162" s="96">
        <f>S162*H162</f>
        <v>0</v>
      </c>
      <c r="AR162" s="97" t="s">
        <v>216</v>
      </c>
      <c r="AT162" s="97" t="s">
        <v>136</v>
      </c>
      <c r="AU162" s="97" t="s">
        <v>80</v>
      </c>
      <c r="AY162" s="16" t="s">
        <v>124</v>
      </c>
      <c r="BE162" s="98">
        <f>IF(N162="základní",J162,0)</f>
        <v>0</v>
      </c>
      <c r="BF162" s="98">
        <f>IF(N162="snížená",J162,0)</f>
        <v>0</v>
      </c>
      <c r="BG162" s="98">
        <f>IF(N162="zákl. přenesená",J162,0)</f>
        <v>0</v>
      </c>
      <c r="BH162" s="98">
        <f>IF(N162="sníž. přenesená",J162,0)</f>
        <v>0</v>
      </c>
      <c r="BI162" s="98">
        <f>IF(N162="nulová",J162,0)</f>
        <v>0</v>
      </c>
      <c r="BJ162" s="16" t="s">
        <v>78</v>
      </c>
      <c r="BK162" s="98">
        <f>ROUND(I162*H162,2)</f>
        <v>0</v>
      </c>
      <c r="BL162" s="16" t="s">
        <v>189</v>
      </c>
      <c r="BM162" s="97" t="s">
        <v>818</v>
      </c>
    </row>
    <row r="163" spans="2:65" s="11" customFormat="1" ht="22.9" customHeight="1">
      <c r="B163" s="84"/>
      <c r="D163" s="85" t="s">
        <v>69</v>
      </c>
      <c r="E163" s="223" t="s">
        <v>819</v>
      </c>
      <c r="F163" s="223" t="s">
        <v>820</v>
      </c>
      <c r="I163" s="257"/>
      <c r="J163" s="271">
        <f>BK163</f>
        <v>0</v>
      </c>
      <c r="L163" s="84"/>
      <c r="M163" s="86"/>
      <c r="P163" s="87">
        <f>SUM(P164:P181)</f>
        <v>100.99</v>
      </c>
      <c r="R163" s="87">
        <f>SUM(R164:R181)</f>
        <v>0.54989999999999994</v>
      </c>
      <c r="T163" s="88">
        <f>SUM(T164:T181)</f>
        <v>0</v>
      </c>
      <c r="AR163" s="85" t="s">
        <v>80</v>
      </c>
      <c r="AT163" s="89" t="s">
        <v>69</v>
      </c>
      <c r="AU163" s="89" t="s">
        <v>78</v>
      </c>
      <c r="AY163" s="85" t="s">
        <v>124</v>
      </c>
      <c r="BK163" s="90">
        <f>SUM(BK164:BK181)</f>
        <v>0</v>
      </c>
    </row>
    <row r="164" spans="2:65" s="1" customFormat="1" ht="16.5" customHeight="1">
      <c r="B164" s="91"/>
      <c r="C164" s="224" t="s">
        <v>331</v>
      </c>
      <c r="D164" s="224" t="s">
        <v>127</v>
      </c>
      <c r="E164" s="225" t="s">
        <v>821</v>
      </c>
      <c r="F164" s="226" t="s">
        <v>822</v>
      </c>
      <c r="G164" s="227" t="s">
        <v>275</v>
      </c>
      <c r="H164" s="228">
        <v>90</v>
      </c>
      <c r="I164" s="92">
        <v>0</v>
      </c>
      <c r="J164" s="272">
        <f>ROUND(I164*H164,2)</f>
        <v>0</v>
      </c>
      <c r="K164" s="226" t="s">
        <v>823</v>
      </c>
      <c r="L164" s="27"/>
      <c r="M164" s="93" t="s">
        <v>3</v>
      </c>
      <c r="N164" s="94" t="s">
        <v>41</v>
      </c>
      <c r="O164" s="95">
        <v>0.09</v>
      </c>
      <c r="P164" s="95">
        <f>O164*H164</f>
        <v>8.1</v>
      </c>
      <c r="Q164" s="95">
        <v>0</v>
      </c>
      <c r="R164" s="95">
        <f>Q164*H164</f>
        <v>0</v>
      </c>
      <c r="S164" s="95">
        <v>0</v>
      </c>
      <c r="T164" s="96">
        <f>S164*H164</f>
        <v>0</v>
      </c>
      <c r="AR164" s="97" t="s">
        <v>189</v>
      </c>
      <c r="AT164" s="97" t="s">
        <v>127</v>
      </c>
      <c r="AU164" s="97" t="s">
        <v>80</v>
      </c>
      <c r="AY164" s="16" t="s">
        <v>124</v>
      </c>
      <c r="BE164" s="98">
        <f>IF(N164="základní",J164,0)</f>
        <v>0</v>
      </c>
      <c r="BF164" s="98">
        <f>IF(N164="snížená",J164,0)</f>
        <v>0</v>
      </c>
      <c r="BG164" s="98">
        <f>IF(N164="zákl. přenesená",J164,0)</f>
        <v>0</v>
      </c>
      <c r="BH164" s="98">
        <f>IF(N164="sníž. přenesená",J164,0)</f>
        <v>0</v>
      </c>
      <c r="BI164" s="98">
        <f>IF(N164="nulová",J164,0)</f>
        <v>0</v>
      </c>
      <c r="BJ164" s="16" t="s">
        <v>78</v>
      </c>
      <c r="BK164" s="98">
        <f>ROUND(I164*H164,2)</f>
        <v>0</v>
      </c>
      <c r="BL164" s="16" t="s">
        <v>189</v>
      </c>
      <c r="BM164" s="97" t="s">
        <v>824</v>
      </c>
    </row>
    <row r="165" spans="2:65" s="1" customFormat="1">
      <c r="B165" s="27"/>
      <c r="D165" s="229" t="s">
        <v>134</v>
      </c>
      <c r="F165" s="230" t="s">
        <v>825</v>
      </c>
      <c r="I165" s="244"/>
      <c r="L165" s="27"/>
      <c r="M165" s="99"/>
      <c r="T165" s="45"/>
      <c r="AT165" s="16" t="s">
        <v>134</v>
      </c>
      <c r="AU165" s="16" t="s">
        <v>80</v>
      </c>
    </row>
    <row r="166" spans="2:65" s="1" customFormat="1" ht="16.5" customHeight="1">
      <c r="B166" s="91"/>
      <c r="C166" s="231" t="s">
        <v>471</v>
      </c>
      <c r="D166" s="231" t="s">
        <v>136</v>
      </c>
      <c r="E166" s="232" t="s">
        <v>826</v>
      </c>
      <c r="F166" s="233" t="s">
        <v>827</v>
      </c>
      <c r="G166" s="234" t="s">
        <v>275</v>
      </c>
      <c r="H166" s="235">
        <v>90</v>
      </c>
      <c r="I166" s="100">
        <v>0</v>
      </c>
      <c r="J166" s="273">
        <f>ROUND(I166*H166,2)</f>
        <v>0</v>
      </c>
      <c r="K166" s="233" t="s">
        <v>823</v>
      </c>
      <c r="L166" s="101"/>
      <c r="M166" s="102" t="s">
        <v>3</v>
      </c>
      <c r="N166" s="103" t="s">
        <v>41</v>
      </c>
      <c r="O166" s="95">
        <v>0</v>
      </c>
      <c r="P166" s="95">
        <f>O166*H166</f>
        <v>0</v>
      </c>
      <c r="Q166" s="95">
        <v>1.6000000000000001E-4</v>
      </c>
      <c r="R166" s="95">
        <f>Q166*H166</f>
        <v>1.4400000000000001E-2</v>
      </c>
      <c r="S166" s="95">
        <v>0</v>
      </c>
      <c r="T166" s="96">
        <f>S166*H166</f>
        <v>0</v>
      </c>
      <c r="AR166" s="97" t="s">
        <v>216</v>
      </c>
      <c r="AT166" s="97" t="s">
        <v>136</v>
      </c>
      <c r="AU166" s="97" t="s">
        <v>80</v>
      </c>
      <c r="AY166" s="16" t="s">
        <v>124</v>
      </c>
      <c r="BE166" s="98">
        <f>IF(N166="základní",J166,0)</f>
        <v>0</v>
      </c>
      <c r="BF166" s="98">
        <f>IF(N166="snížená",J166,0)</f>
        <v>0</v>
      </c>
      <c r="BG166" s="98">
        <f>IF(N166="zákl. přenesená",J166,0)</f>
        <v>0</v>
      </c>
      <c r="BH166" s="98">
        <f>IF(N166="sníž. přenesená",J166,0)</f>
        <v>0</v>
      </c>
      <c r="BI166" s="98">
        <f>IF(N166="nulová",J166,0)</f>
        <v>0</v>
      </c>
      <c r="BJ166" s="16" t="s">
        <v>78</v>
      </c>
      <c r="BK166" s="98">
        <f>ROUND(I166*H166,2)</f>
        <v>0</v>
      </c>
      <c r="BL166" s="16" t="s">
        <v>189</v>
      </c>
      <c r="BM166" s="97" t="s">
        <v>828</v>
      </c>
    </row>
    <row r="167" spans="2:65" s="1" customFormat="1" ht="19.5">
      <c r="B167" s="27"/>
      <c r="D167" s="236" t="s">
        <v>306</v>
      </c>
      <c r="F167" s="239" t="s">
        <v>829</v>
      </c>
      <c r="I167" s="244"/>
      <c r="L167" s="27"/>
      <c r="M167" s="99"/>
      <c r="T167" s="45"/>
      <c r="AT167" s="16" t="s">
        <v>306</v>
      </c>
      <c r="AU167" s="16" t="s">
        <v>80</v>
      </c>
    </row>
    <row r="168" spans="2:65" s="1" customFormat="1" ht="16.5" customHeight="1">
      <c r="B168" s="91"/>
      <c r="C168" s="224" t="s">
        <v>476</v>
      </c>
      <c r="D168" s="224" t="s">
        <v>127</v>
      </c>
      <c r="E168" s="225" t="s">
        <v>830</v>
      </c>
      <c r="F168" s="226" t="s">
        <v>831</v>
      </c>
      <c r="G168" s="227" t="s">
        <v>275</v>
      </c>
      <c r="H168" s="228">
        <v>230</v>
      </c>
      <c r="I168" s="92">
        <v>0</v>
      </c>
      <c r="J168" s="272">
        <f>ROUND(I168*H168,2)</f>
        <v>0</v>
      </c>
      <c r="K168" s="226" t="s">
        <v>131</v>
      </c>
      <c r="L168" s="27"/>
      <c r="M168" s="93" t="s">
        <v>3</v>
      </c>
      <c r="N168" s="94" t="s">
        <v>41</v>
      </c>
      <c r="O168" s="95">
        <v>0.34</v>
      </c>
      <c r="P168" s="95">
        <f>O168*H168</f>
        <v>78.2</v>
      </c>
      <c r="Q168" s="95">
        <v>0</v>
      </c>
      <c r="R168" s="95">
        <f>Q168*H168</f>
        <v>0</v>
      </c>
      <c r="S168" s="95">
        <v>0</v>
      </c>
      <c r="T168" s="96">
        <f>S168*H168</f>
        <v>0</v>
      </c>
      <c r="AR168" s="97" t="s">
        <v>189</v>
      </c>
      <c r="AT168" s="97" t="s">
        <v>127</v>
      </c>
      <c r="AU168" s="97" t="s">
        <v>80</v>
      </c>
      <c r="AY168" s="16" t="s">
        <v>124</v>
      </c>
      <c r="BE168" s="98">
        <f>IF(N168="základní",J168,0)</f>
        <v>0</v>
      </c>
      <c r="BF168" s="98">
        <f>IF(N168="snížená",J168,0)</f>
        <v>0</v>
      </c>
      <c r="BG168" s="98">
        <f>IF(N168="zákl. přenesená",J168,0)</f>
        <v>0</v>
      </c>
      <c r="BH168" s="98">
        <f>IF(N168="sníž. přenesená",J168,0)</f>
        <v>0</v>
      </c>
      <c r="BI168" s="98">
        <f>IF(N168="nulová",J168,0)</f>
        <v>0</v>
      </c>
      <c r="BJ168" s="16" t="s">
        <v>78</v>
      </c>
      <c r="BK168" s="98">
        <f>ROUND(I168*H168,2)</f>
        <v>0</v>
      </c>
      <c r="BL168" s="16" t="s">
        <v>189</v>
      </c>
      <c r="BM168" s="97" t="s">
        <v>832</v>
      </c>
    </row>
    <row r="169" spans="2:65" s="1" customFormat="1">
      <c r="B169" s="27"/>
      <c r="D169" s="229" t="s">
        <v>134</v>
      </c>
      <c r="F169" s="230" t="s">
        <v>833</v>
      </c>
      <c r="I169" s="244"/>
      <c r="L169" s="27"/>
      <c r="M169" s="99"/>
      <c r="T169" s="45"/>
      <c r="AT169" s="16" t="s">
        <v>134</v>
      </c>
      <c r="AU169" s="16" t="s">
        <v>80</v>
      </c>
    </row>
    <row r="170" spans="2:65" s="12" customFormat="1">
      <c r="B170" s="104"/>
      <c r="D170" s="236" t="s">
        <v>149</v>
      </c>
      <c r="E170" s="105" t="s">
        <v>3</v>
      </c>
      <c r="F170" s="237" t="s">
        <v>834</v>
      </c>
      <c r="H170" s="238">
        <v>230</v>
      </c>
      <c r="I170" s="258"/>
      <c r="L170" s="104"/>
      <c r="M170" s="106"/>
      <c r="T170" s="107"/>
      <c r="AT170" s="105" t="s">
        <v>149</v>
      </c>
      <c r="AU170" s="105" t="s">
        <v>80</v>
      </c>
      <c r="AV170" s="12" t="s">
        <v>80</v>
      </c>
      <c r="AW170" s="12" t="s">
        <v>30</v>
      </c>
      <c r="AX170" s="12" t="s">
        <v>78</v>
      </c>
      <c r="AY170" s="105" t="s">
        <v>124</v>
      </c>
    </row>
    <row r="171" spans="2:65" s="1" customFormat="1" ht="16.5" customHeight="1">
      <c r="B171" s="91"/>
      <c r="C171" s="231" t="s">
        <v>480</v>
      </c>
      <c r="D171" s="231" t="s">
        <v>136</v>
      </c>
      <c r="E171" s="232" t="s">
        <v>835</v>
      </c>
      <c r="F171" s="233" t="s">
        <v>836</v>
      </c>
      <c r="G171" s="234" t="s">
        <v>275</v>
      </c>
      <c r="H171" s="235">
        <v>230</v>
      </c>
      <c r="I171" s="100">
        <v>0</v>
      </c>
      <c r="J171" s="273">
        <f>ROUND(I171*H171,2)</f>
        <v>0</v>
      </c>
      <c r="K171" s="233" t="s">
        <v>131</v>
      </c>
      <c r="L171" s="101"/>
      <c r="M171" s="102" t="s">
        <v>3</v>
      </c>
      <c r="N171" s="103" t="s">
        <v>41</v>
      </c>
      <c r="O171" s="95">
        <v>0</v>
      </c>
      <c r="P171" s="95">
        <f>O171*H171</f>
        <v>0</v>
      </c>
      <c r="Q171" s="95">
        <v>2.2499999999999998E-3</v>
      </c>
      <c r="R171" s="95">
        <f>Q171*H171</f>
        <v>0.51749999999999996</v>
      </c>
      <c r="S171" s="95">
        <v>0</v>
      </c>
      <c r="T171" s="96">
        <f>S171*H171</f>
        <v>0</v>
      </c>
      <c r="AR171" s="97" t="s">
        <v>216</v>
      </c>
      <c r="AT171" s="97" t="s">
        <v>136</v>
      </c>
      <c r="AU171" s="97" t="s">
        <v>80</v>
      </c>
      <c r="AY171" s="16" t="s">
        <v>124</v>
      </c>
      <c r="BE171" s="98">
        <f>IF(N171="základní",J171,0)</f>
        <v>0</v>
      </c>
      <c r="BF171" s="98">
        <f>IF(N171="snížená",J171,0)</f>
        <v>0</v>
      </c>
      <c r="BG171" s="98">
        <f>IF(N171="zákl. přenesená",J171,0)</f>
        <v>0</v>
      </c>
      <c r="BH171" s="98">
        <f>IF(N171="sníž. přenesená",J171,0)</f>
        <v>0</v>
      </c>
      <c r="BI171" s="98">
        <f>IF(N171="nulová",J171,0)</f>
        <v>0</v>
      </c>
      <c r="BJ171" s="16" t="s">
        <v>78</v>
      </c>
      <c r="BK171" s="98">
        <f>ROUND(I171*H171,2)</f>
        <v>0</v>
      </c>
      <c r="BL171" s="16" t="s">
        <v>189</v>
      </c>
      <c r="BM171" s="97" t="s">
        <v>837</v>
      </c>
    </row>
    <row r="172" spans="2:65" s="1" customFormat="1" ht="16.5" customHeight="1">
      <c r="B172" s="91"/>
      <c r="C172" s="224" t="s">
        <v>485</v>
      </c>
      <c r="D172" s="224" t="s">
        <v>127</v>
      </c>
      <c r="E172" s="225" t="s">
        <v>838</v>
      </c>
      <c r="F172" s="226" t="s">
        <v>839</v>
      </c>
      <c r="G172" s="227" t="s">
        <v>275</v>
      </c>
      <c r="H172" s="228">
        <v>290</v>
      </c>
      <c r="I172" s="92">
        <v>0</v>
      </c>
      <c r="J172" s="272">
        <f>ROUND(I172*H172,2)</f>
        <v>0</v>
      </c>
      <c r="K172" s="226" t="s">
        <v>823</v>
      </c>
      <c r="L172" s="27"/>
      <c r="M172" s="93" t="s">
        <v>3</v>
      </c>
      <c r="N172" s="94" t="s">
        <v>41</v>
      </c>
      <c r="O172" s="95">
        <v>0.04</v>
      </c>
      <c r="P172" s="95">
        <f>O172*H172</f>
        <v>11.6</v>
      </c>
      <c r="Q172" s="95">
        <v>0</v>
      </c>
      <c r="R172" s="95">
        <f>Q172*H172</f>
        <v>0</v>
      </c>
      <c r="S172" s="95">
        <v>0</v>
      </c>
      <c r="T172" s="96">
        <f>S172*H172</f>
        <v>0</v>
      </c>
      <c r="AR172" s="97" t="s">
        <v>189</v>
      </c>
      <c r="AT172" s="97" t="s">
        <v>127</v>
      </c>
      <c r="AU172" s="97" t="s">
        <v>80</v>
      </c>
      <c r="AY172" s="16" t="s">
        <v>124</v>
      </c>
      <c r="BE172" s="98">
        <f>IF(N172="základní",J172,0)</f>
        <v>0</v>
      </c>
      <c r="BF172" s="98">
        <f>IF(N172="snížená",J172,0)</f>
        <v>0</v>
      </c>
      <c r="BG172" s="98">
        <f>IF(N172="zákl. přenesená",J172,0)</f>
        <v>0</v>
      </c>
      <c r="BH172" s="98">
        <f>IF(N172="sníž. přenesená",J172,0)</f>
        <v>0</v>
      </c>
      <c r="BI172" s="98">
        <f>IF(N172="nulová",J172,0)</f>
        <v>0</v>
      </c>
      <c r="BJ172" s="16" t="s">
        <v>78</v>
      </c>
      <c r="BK172" s="98">
        <f>ROUND(I172*H172,2)</f>
        <v>0</v>
      </c>
      <c r="BL172" s="16" t="s">
        <v>189</v>
      </c>
      <c r="BM172" s="97" t="s">
        <v>840</v>
      </c>
    </row>
    <row r="173" spans="2:65" s="1" customFormat="1">
      <c r="B173" s="27"/>
      <c r="D173" s="229" t="s">
        <v>134</v>
      </c>
      <c r="F173" s="230" t="s">
        <v>841</v>
      </c>
      <c r="I173" s="244"/>
      <c r="L173" s="27"/>
      <c r="M173" s="99"/>
      <c r="T173" s="45"/>
      <c r="AT173" s="16" t="s">
        <v>134</v>
      </c>
      <c r="AU173" s="16" t="s">
        <v>80</v>
      </c>
    </row>
    <row r="174" spans="2:65" s="1" customFormat="1" ht="16.5" customHeight="1">
      <c r="B174" s="91"/>
      <c r="C174" s="231" t="s">
        <v>490</v>
      </c>
      <c r="D174" s="231" t="s">
        <v>136</v>
      </c>
      <c r="E174" s="232" t="s">
        <v>842</v>
      </c>
      <c r="F174" s="233" t="s">
        <v>843</v>
      </c>
      <c r="G174" s="234" t="s">
        <v>275</v>
      </c>
      <c r="H174" s="235">
        <v>290</v>
      </c>
      <c r="I174" s="100">
        <v>0</v>
      </c>
      <c r="J174" s="273">
        <f>ROUND(I174*H174,2)</f>
        <v>0</v>
      </c>
      <c r="K174" s="233" t="s">
        <v>131</v>
      </c>
      <c r="L174" s="101"/>
      <c r="M174" s="102" t="s">
        <v>3</v>
      </c>
      <c r="N174" s="103" t="s">
        <v>41</v>
      </c>
      <c r="O174" s="95">
        <v>0</v>
      </c>
      <c r="P174" s="95">
        <f>O174*H174</f>
        <v>0</v>
      </c>
      <c r="Q174" s="95">
        <v>6.0000000000000002E-5</v>
      </c>
      <c r="R174" s="95">
        <f>Q174*H174</f>
        <v>1.7399999999999999E-2</v>
      </c>
      <c r="S174" s="95">
        <v>0</v>
      </c>
      <c r="T174" s="96">
        <f>S174*H174</f>
        <v>0</v>
      </c>
      <c r="AR174" s="97" t="s">
        <v>216</v>
      </c>
      <c r="AT174" s="97" t="s">
        <v>136</v>
      </c>
      <c r="AU174" s="97" t="s">
        <v>80</v>
      </c>
      <c r="AY174" s="16" t="s">
        <v>124</v>
      </c>
      <c r="BE174" s="98">
        <f>IF(N174="základní",J174,0)</f>
        <v>0</v>
      </c>
      <c r="BF174" s="98">
        <f>IF(N174="snížená",J174,0)</f>
        <v>0</v>
      </c>
      <c r="BG174" s="98">
        <f>IF(N174="zákl. přenesená",J174,0)</f>
        <v>0</v>
      </c>
      <c r="BH174" s="98">
        <f>IF(N174="sníž. přenesená",J174,0)</f>
        <v>0</v>
      </c>
      <c r="BI174" s="98">
        <f>IF(N174="nulová",J174,0)</f>
        <v>0</v>
      </c>
      <c r="BJ174" s="16" t="s">
        <v>78</v>
      </c>
      <c r="BK174" s="98">
        <f>ROUND(I174*H174,2)</f>
        <v>0</v>
      </c>
      <c r="BL174" s="16" t="s">
        <v>189</v>
      </c>
      <c r="BM174" s="97" t="s">
        <v>844</v>
      </c>
    </row>
    <row r="175" spans="2:65" s="1" customFormat="1" ht="24.2" customHeight="1">
      <c r="B175" s="91"/>
      <c r="C175" s="224" t="s">
        <v>492</v>
      </c>
      <c r="D175" s="224" t="s">
        <v>127</v>
      </c>
      <c r="E175" s="225" t="s">
        <v>845</v>
      </c>
      <c r="F175" s="226" t="s">
        <v>846</v>
      </c>
      <c r="G175" s="227" t="s">
        <v>130</v>
      </c>
      <c r="H175" s="228">
        <v>6</v>
      </c>
      <c r="I175" s="92">
        <v>0</v>
      </c>
      <c r="J175" s="272">
        <f>ROUND(I175*H175,2)</f>
        <v>0</v>
      </c>
      <c r="K175" s="226" t="s">
        <v>823</v>
      </c>
      <c r="L175" s="27"/>
      <c r="M175" s="93" t="s">
        <v>3</v>
      </c>
      <c r="N175" s="94" t="s">
        <v>41</v>
      </c>
      <c r="O175" s="95">
        <v>0.125</v>
      </c>
      <c r="P175" s="95">
        <f>O175*H175</f>
        <v>0.75</v>
      </c>
      <c r="Q175" s="95">
        <v>0</v>
      </c>
      <c r="R175" s="95">
        <f>Q175*H175</f>
        <v>0</v>
      </c>
      <c r="S175" s="95">
        <v>0</v>
      </c>
      <c r="T175" s="96">
        <f>S175*H175</f>
        <v>0</v>
      </c>
      <c r="AR175" s="97" t="s">
        <v>189</v>
      </c>
      <c r="AT175" s="97" t="s">
        <v>127</v>
      </c>
      <c r="AU175" s="97" t="s">
        <v>80</v>
      </c>
      <c r="AY175" s="16" t="s">
        <v>124</v>
      </c>
      <c r="BE175" s="98">
        <f>IF(N175="základní",J175,0)</f>
        <v>0</v>
      </c>
      <c r="BF175" s="98">
        <f>IF(N175="snížená",J175,0)</f>
        <v>0</v>
      </c>
      <c r="BG175" s="98">
        <f>IF(N175="zákl. přenesená",J175,0)</f>
        <v>0</v>
      </c>
      <c r="BH175" s="98">
        <f>IF(N175="sníž. přenesená",J175,0)</f>
        <v>0</v>
      </c>
      <c r="BI175" s="98">
        <f>IF(N175="nulová",J175,0)</f>
        <v>0</v>
      </c>
      <c r="BJ175" s="16" t="s">
        <v>78</v>
      </c>
      <c r="BK175" s="98">
        <f>ROUND(I175*H175,2)</f>
        <v>0</v>
      </c>
      <c r="BL175" s="16" t="s">
        <v>189</v>
      </c>
      <c r="BM175" s="97" t="s">
        <v>847</v>
      </c>
    </row>
    <row r="176" spans="2:65" s="1" customFormat="1">
      <c r="B176" s="27"/>
      <c r="D176" s="229" t="s">
        <v>134</v>
      </c>
      <c r="F176" s="230" t="s">
        <v>848</v>
      </c>
      <c r="I176" s="244"/>
      <c r="L176" s="27"/>
      <c r="M176" s="99"/>
      <c r="T176" s="45"/>
      <c r="AT176" s="16" t="s">
        <v>134</v>
      </c>
      <c r="AU176" s="16" t="s">
        <v>80</v>
      </c>
    </row>
    <row r="177" spans="2:65" s="1" customFormat="1" ht="24.95" customHeight="1">
      <c r="B177" s="91"/>
      <c r="C177" s="231" t="s">
        <v>497</v>
      </c>
      <c r="D177" s="231" t="s">
        <v>136</v>
      </c>
      <c r="E177" s="232" t="s">
        <v>849</v>
      </c>
      <c r="F177" s="233" t="s">
        <v>850</v>
      </c>
      <c r="G177" s="234" t="s">
        <v>130</v>
      </c>
      <c r="H177" s="235">
        <v>6</v>
      </c>
      <c r="I177" s="100">
        <v>0</v>
      </c>
      <c r="J177" s="273">
        <f>ROUND(I177*H177,2)</f>
        <v>0</v>
      </c>
      <c r="K177" s="233" t="s">
        <v>131</v>
      </c>
      <c r="L177" s="101"/>
      <c r="M177" s="102" t="s">
        <v>3</v>
      </c>
      <c r="N177" s="103" t="s">
        <v>41</v>
      </c>
      <c r="O177" s="95">
        <v>0</v>
      </c>
      <c r="P177" s="95">
        <f>O177*H177</f>
        <v>0</v>
      </c>
      <c r="Q177" s="95">
        <v>1E-4</v>
      </c>
      <c r="R177" s="95">
        <f>Q177*H177</f>
        <v>6.0000000000000006E-4</v>
      </c>
      <c r="S177" s="95">
        <v>0</v>
      </c>
      <c r="T177" s="96">
        <f>S177*H177</f>
        <v>0</v>
      </c>
      <c r="AR177" s="97" t="s">
        <v>216</v>
      </c>
      <c r="AT177" s="97" t="s">
        <v>136</v>
      </c>
      <c r="AU177" s="97" t="s">
        <v>80</v>
      </c>
      <c r="AY177" s="16" t="s">
        <v>124</v>
      </c>
      <c r="BE177" s="98">
        <f>IF(N177="základní",J177,0)</f>
        <v>0</v>
      </c>
      <c r="BF177" s="98">
        <f>IF(N177="snížená",J177,0)</f>
        <v>0</v>
      </c>
      <c r="BG177" s="98">
        <f>IF(N177="zákl. přenesená",J177,0)</f>
        <v>0</v>
      </c>
      <c r="BH177" s="98">
        <f>IF(N177="sníž. přenesená",J177,0)</f>
        <v>0</v>
      </c>
      <c r="BI177" s="98">
        <f>IF(N177="nulová",J177,0)</f>
        <v>0</v>
      </c>
      <c r="BJ177" s="16" t="s">
        <v>78</v>
      </c>
      <c r="BK177" s="98">
        <f>ROUND(I177*H177,2)</f>
        <v>0</v>
      </c>
      <c r="BL177" s="16" t="s">
        <v>189</v>
      </c>
      <c r="BM177" s="97" t="s">
        <v>851</v>
      </c>
    </row>
    <row r="178" spans="2:65" s="1" customFormat="1" ht="16.5" customHeight="1">
      <c r="B178" s="91"/>
      <c r="C178" s="224" t="s">
        <v>502</v>
      </c>
      <c r="D178" s="224" t="s">
        <v>127</v>
      </c>
      <c r="E178" s="225" t="s">
        <v>852</v>
      </c>
      <c r="F178" s="226" t="s">
        <v>853</v>
      </c>
      <c r="G178" s="227" t="s">
        <v>640</v>
      </c>
      <c r="H178" s="228">
        <v>12</v>
      </c>
      <c r="I178" s="92">
        <v>0</v>
      </c>
      <c r="J178" s="272">
        <f>ROUND(I178*H178,2)</f>
        <v>0</v>
      </c>
      <c r="K178" s="226" t="s">
        <v>3</v>
      </c>
      <c r="L178" s="27"/>
      <c r="M178" s="93" t="s">
        <v>3</v>
      </c>
      <c r="N178" s="94" t="s">
        <v>41</v>
      </c>
      <c r="O178" s="95">
        <v>0</v>
      </c>
      <c r="P178" s="95">
        <f>O178*H178</f>
        <v>0</v>
      </c>
      <c r="Q178" s="95">
        <v>0</v>
      </c>
      <c r="R178" s="95">
        <f>Q178*H178</f>
        <v>0</v>
      </c>
      <c r="S178" s="95">
        <v>0</v>
      </c>
      <c r="T178" s="96">
        <f>S178*H178</f>
        <v>0</v>
      </c>
      <c r="AR178" s="97" t="s">
        <v>189</v>
      </c>
      <c r="AT178" s="97" t="s">
        <v>127</v>
      </c>
      <c r="AU178" s="97" t="s">
        <v>80</v>
      </c>
      <c r="AY178" s="16" t="s">
        <v>124</v>
      </c>
      <c r="BE178" s="98">
        <f>IF(N178="základní",J178,0)</f>
        <v>0</v>
      </c>
      <c r="BF178" s="98">
        <f>IF(N178="snížená",J178,0)</f>
        <v>0</v>
      </c>
      <c r="BG178" s="98">
        <f>IF(N178="zákl. přenesená",J178,0)</f>
        <v>0</v>
      </c>
      <c r="BH178" s="98">
        <f>IF(N178="sníž. přenesená",J178,0)</f>
        <v>0</v>
      </c>
      <c r="BI178" s="98">
        <f>IF(N178="nulová",J178,0)</f>
        <v>0</v>
      </c>
      <c r="BJ178" s="16" t="s">
        <v>78</v>
      </c>
      <c r="BK178" s="98">
        <f>ROUND(I178*H178,2)</f>
        <v>0</v>
      </c>
      <c r="BL178" s="16" t="s">
        <v>189</v>
      </c>
      <c r="BM178" s="97" t="s">
        <v>854</v>
      </c>
    </row>
    <row r="179" spans="2:65" s="1" customFormat="1" ht="16.5" customHeight="1">
      <c r="B179" s="91"/>
      <c r="C179" s="224" t="s">
        <v>507</v>
      </c>
      <c r="D179" s="224" t="s">
        <v>127</v>
      </c>
      <c r="E179" s="225" t="s">
        <v>855</v>
      </c>
      <c r="F179" s="226" t="s">
        <v>856</v>
      </c>
      <c r="G179" s="227" t="s">
        <v>130</v>
      </c>
      <c r="H179" s="228">
        <v>12</v>
      </c>
      <c r="I179" s="92">
        <v>0</v>
      </c>
      <c r="J179" s="272">
        <f>ROUND(I179*H179,2)</f>
        <v>0</v>
      </c>
      <c r="K179" s="226" t="s">
        <v>131</v>
      </c>
      <c r="L179" s="27"/>
      <c r="M179" s="93" t="s">
        <v>3</v>
      </c>
      <c r="N179" s="94" t="s">
        <v>41</v>
      </c>
      <c r="O179" s="95">
        <v>0.19500000000000001</v>
      </c>
      <c r="P179" s="95">
        <f>O179*H179</f>
        <v>2.34</v>
      </c>
      <c r="Q179" s="95">
        <v>0</v>
      </c>
      <c r="R179" s="95">
        <f>Q179*H179</f>
        <v>0</v>
      </c>
      <c r="S179" s="95">
        <v>0</v>
      </c>
      <c r="T179" s="96">
        <f>S179*H179</f>
        <v>0</v>
      </c>
      <c r="AR179" s="97" t="s">
        <v>189</v>
      </c>
      <c r="AT179" s="97" t="s">
        <v>127</v>
      </c>
      <c r="AU179" s="97" t="s">
        <v>80</v>
      </c>
      <c r="AY179" s="16" t="s">
        <v>124</v>
      </c>
      <c r="BE179" s="98">
        <f>IF(N179="základní",J179,0)</f>
        <v>0</v>
      </c>
      <c r="BF179" s="98">
        <f>IF(N179="snížená",J179,0)</f>
        <v>0</v>
      </c>
      <c r="BG179" s="98">
        <f>IF(N179="zákl. přenesená",J179,0)</f>
        <v>0</v>
      </c>
      <c r="BH179" s="98">
        <f>IF(N179="sníž. přenesená",J179,0)</f>
        <v>0</v>
      </c>
      <c r="BI179" s="98">
        <f>IF(N179="nulová",J179,0)</f>
        <v>0</v>
      </c>
      <c r="BJ179" s="16" t="s">
        <v>78</v>
      </c>
      <c r="BK179" s="98">
        <f>ROUND(I179*H179,2)</f>
        <v>0</v>
      </c>
      <c r="BL179" s="16" t="s">
        <v>189</v>
      </c>
      <c r="BM179" s="97" t="s">
        <v>857</v>
      </c>
    </row>
    <row r="180" spans="2:65" s="1" customFormat="1">
      <c r="B180" s="27"/>
      <c r="D180" s="229" t="s">
        <v>134</v>
      </c>
      <c r="F180" s="230" t="s">
        <v>858</v>
      </c>
      <c r="I180" s="244"/>
      <c r="L180" s="27"/>
      <c r="M180" s="99"/>
      <c r="T180" s="45"/>
      <c r="AT180" s="16" t="s">
        <v>134</v>
      </c>
      <c r="AU180" s="16" t="s">
        <v>80</v>
      </c>
    </row>
    <row r="181" spans="2:65" s="1" customFormat="1" ht="19.5">
      <c r="B181" s="27"/>
      <c r="D181" s="236" t="s">
        <v>306</v>
      </c>
      <c r="F181" s="239" t="s">
        <v>859</v>
      </c>
      <c r="I181" s="244"/>
      <c r="L181" s="27"/>
      <c r="M181" s="99"/>
      <c r="T181" s="45"/>
      <c r="AT181" s="16" t="s">
        <v>306</v>
      </c>
      <c r="AU181" s="16" t="s">
        <v>80</v>
      </c>
    </row>
    <row r="182" spans="2:65" s="11" customFormat="1" ht="22.9" customHeight="1">
      <c r="B182" s="84"/>
      <c r="D182" s="85" t="s">
        <v>69</v>
      </c>
      <c r="E182" s="223" t="s">
        <v>860</v>
      </c>
      <c r="F182" s="223" t="s">
        <v>861</v>
      </c>
      <c r="I182" s="257"/>
      <c r="J182" s="271">
        <f>BK182</f>
        <v>0</v>
      </c>
      <c r="L182" s="84"/>
      <c r="M182" s="86"/>
      <c r="P182" s="87">
        <f>SUM(P183:P184)</f>
        <v>0</v>
      </c>
      <c r="R182" s="87">
        <f>SUM(R183:R184)</f>
        <v>0</v>
      </c>
      <c r="T182" s="88">
        <f>SUM(T183:T184)</f>
        <v>0</v>
      </c>
      <c r="AR182" s="85" t="s">
        <v>80</v>
      </c>
      <c r="AT182" s="89" t="s">
        <v>69</v>
      </c>
      <c r="AU182" s="89" t="s">
        <v>78</v>
      </c>
      <c r="AY182" s="85" t="s">
        <v>124</v>
      </c>
      <c r="BK182" s="90">
        <f>SUM(BK183:BK184)</f>
        <v>0</v>
      </c>
    </row>
    <row r="183" spans="2:65" s="1" customFormat="1" ht="24.95" customHeight="1">
      <c r="B183" s="91"/>
      <c r="C183" s="224" t="s">
        <v>512</v>
      </c>
      <c r="D183" s="224" t="s">
        <v>127</v>
      </c>
      <c r="E183" s="225" t="s">
        <v>862</v>
      </c>
      <c r="F183" s="226" t="s">
        <v>863</v>
      </c>
      <c r="G183" s="227" t="s">
        <v>640</v>
      </c>
      <c r="H183" s="228">
        <v>1</v>
      </c>
      <c r="I183" s="92">
        <v>0</v>
      </c>
      <c r="J183" s="272">
        <f>ROUND(I183*H183,2)</f>
        <v>0</v>
      </c>
      <c r="K183" s="226" t="s">
        <v>3</v>
      </c>
      <c r="L183" s="27"/>
      <c r="M183" s="93" t="s">
        <v>3</v>
      </c>
      <c r="N183" s="94" t="s">
        <v>41</v>
      </c>
      <c r="O183" s="95">
        <v>0</v>
      </c>
      <c r="P183" s="95">
        <f>O183*H183</f>
        <v>0</v>
      </c>
      <c r="Q183" s="95">
        <v>0</v>
      </c>
      <c r="R183" s="95">
        <f>Q183*H183</f>
        <v>0</v>
      </c>
      <c r="S183" s="95">
        <v>0</v>
      </c>
      <c r="T183" s="96">
        <f>S183*H183</f>
        <v>0</v>
      </c>
      <c r="AR183" s="97" t="s">
        <v>189</v>
      </c>
      <c r="AT183" s="97" t="s">
        <v>127</v>
      </c>
      <c r="AU183" s="97" t="s">
        <v>80</v>
      </c>
      <c r="AY183" s="16" t="s">
        <v>124</v>
      </c>
      <c r="BE183" s="98">
        <f>IF(N183="základní",J183,0)</f>
        <v>0</v>
      </c>
      <c r="BF183" s="98">
        <f>IF(N183="snížená",J183,0)</f>
        <v>0</v>
      </c>
      <c r="BG183" s="98">
        <f>IF(N183="zákl. přenesená",J183,0)</f>
        <v>0</v>
      </c>
      <c r="BH183" s="98">
        <f>IF(N183="sníž. přenesená",J183,0)</f>
        <v>0</v>
      </c>
      <c r="BI183" s="98">
        <f>IF(N183="nulová",J183,0)</f>
        <v>0</v>
      </c>
      <c r="BJ183" s="16" t="s">
        <v>78</v>
      </c>
      <c r="BK183" s="98">
        <f>ROUND(I183*H183,2)</f>
        <v>0</v>
      </c>
      <c r="BL183" s="16" t="s">
        <v>189</v>
      </c>
      <c r="BM183" s="97" t="s">
        <v>864</v>
      </c>
    </row>
    <row r="184" spans="2:65" s="1" customFormat="1" ht="16.5" customHeight="1">
      <c r="B184" s="91"/>
      <c r="C184" s="224" t="s">
        <v>517</v>
      </c>
      <c r="D184" s="224" t="s">
        <v>127</v>
      </c>
      <c r="E184" s="225" t="s">
        <v>865</v>
      </c>
      <c r="F184" s="226" t="s">
        <v>866</v>
      </c>
      <c r="G184" s="227" t="s">
        <v>640</v>
      </c>
      <c r="H184" s="228">
        <v>1</v>
      </c>
      <c r="I184" s="92">
        <v>0</v>
      </c>
      <c r="J184" s="272">
        <f>ROUND(I184*H184,2)</f>
        <v>0</v>
      </c>
      <c r="K184" s="226" t="s">
        <v>3</v>
      </c>
      <c r="L184" s="27"/>
      <c r="M184" s="93" t="s">
        <v>3</v>
      </c>
      <c r="N184" s="94" t="s">
        <v>41</v>
      </c>
      <c r="O184" s="95">
        <v>0</v>
      </c>
      <c r="P184" s="95">
        <f>O184*H184</f>
        <v>0</v>
      </c>
      <c r="Q184" s="95">
        <v>0</v>
      </c>
      <c r="R184" s="95">
        <f>Q184*H184</f>
        <v>0</v>
      </c>
      <c r="S184" s="95">
        <v>0</v>
      </c>
      <c r="T184" s="96">
        <f>S184*H184</f>
        <v>0</v>
      </c>
      <c r="AR184" s="97" t="s">
        <v>189</v>
      </c>
      <c r="AT184" s="97" t="s">
        <v>127</v>
      </c>
      <c r="AU184" s="97" t="s">
        <v>80</v>
      </c>
      <c r="AY184" s="16" t="s">
        <v>124</v>
      </c>
      <c r="BE184" s="98">
        <f>IF(N184="základní",J184,0)</f>
        <v>0</v>
      </c>
      <c r="BF184" s="98">
        <f>IF(N184="snížená",J184,0)</f>
        <v>0</v>
      </c>
      <c r="BG184" s="98">
        <f>IF(N184="zákl. přenesená",J184,0)</f>
        <v>0</v>
      </c>
      <c r="BH184" s="98">
        <f>IF(N184="sníž. přenesená",J184,0)</f>
        <v>0</v>
      </c>
      <c r="BI184" s="98">
        <f>IF(N184="nulová",J184,0)</f>
        <v>0</v>
      </c>
      <c r="BJ184" s="16" t="s">
        <v>78</v>
      </c>
      <c r="BK184" s="98">
        <f>ROUND(I184*H184,2)</f>
        <v>0</v>
      </c>
      <c r="BL184" s="16" t="s">
        <v>189</v>
      </c>
      <c r="BM184" s="97" t="s">
        <v>867</v>
      </c>
    </row>
    <row r="185" spans="2:65" s="11" customFormat="1" ht="22.9" customHeight="1">
      <c r="B185" s="84"/>
      <c r="D185" s="85" t="s">
        <v>69</v>
      </c>
      <c r="E185" s="223" t="s">
        <v>868</v>
      </c>
      <c r="F185" s="223" t="s">
        <v>869</v>
      </c>
      <c r="I185" s="257"/>
      <c r="J185" s="271">
        <f>BK185</f>
        <v>0</v>
      </c>
      <c r="L185" s="84"/>
      <c r="M185" s="86"/>
      <c r="P185" s="87">
        <f>SUM(P186:P188)</f>
        <v>0</v>
      </c>
      <c r="R185" s="87">
        <f>SUM(R186:R188)</f>
        <v>0</v>
      </c>
      <c r="T185" s="88">
        <f>SUM(T186:T188)</f>
        <v>0</v>
      </c>
      <c r="AR185" s="85" t="s">
        <v>80</v>
      </c>
      <c r="AT185" s="89" t="s">
        <v>69</v>
      </c>
      <c r="AU185" s="89" t="s">
        <v>78</v>
      </c>
      <c r="AY185" s="85" t="s">
        <v>124</v>
      </c>
      <c r="BK185" s="90">
        <f>SUM(BK186:BK188)</f>
        <v>0</v>
      </c>
    </row>
    <row r="186" spans="2:65" s="1" customFormat="1" ht="16.5" customHeight="1">
      <c r="B186" s="91"/>
      <c r="C186" s="224" t="s">
        <v>519</v>
      </c>
      <c r="D186" s="224" t="s">
        <v>127</v>
      </c>
      <c r="E186" s="225" t="s">
        <v>870</v>
      </c>
      <c r="F186" s="226" t="s">
        <v>871</v>
      </c>
      <c r="G186" s="227" t="s">
        <v>640</v>
      </c>
      <c r="H186" s="228">
        <v>3</v>
      </c>
      <c r="I186" s="92">
        <v>0</v>
      </c>
      <c r="J186" s="272">
        <f>ROUND(I186*H186,2)</f>
        <v>0</v>
      </c>
      <c r="K186" s="226" t="s">
        <v>3</v>
      </c>
      <c r="L186" s="27"/>
      <c r="M186" s="93" t="s">
        <v>3</v>
      </c>
      <c r="N186" s="94" t="s">
        <v>41</v>
      </c>
      <c r="O186" s="95">
        <v>0</v>
      </c>
      <c r="P186" s="95">
        <f>O186*H186</f>
        <v>0</v>
      </c>
      <c r="Q186" s="95">
        <v>0</v>
      </c>
      <c r="R186" s="95">
        <f>Q186*H186</f>
        <v>0</v>
      </c>
      <c r="S186" s="95">
        <v>0</v>
      </c>
      <c r="T186" s="96">
        <f>S186*H186</f>
        <v>0</v>
      </c>
      <c r="AR186" s="97" t="s">
        <v>189</v>
      </c>
      <c r="AT186" s="97" t="s">
        <v>127</v>
      </c>
      <c r="AU186" s="97" t="s">
        <v>80</v>
      </c>
      <c r="AY186" s="16" t="s">
        <v>124</v>
      </c>
      <c r="BE186" s="98">
        <f>IF(N186="základní",J186,0)</f>
        <v>0</v>
      </c>
      <c r="BF186" s="98">
        <f>IF(N186="snížená",J186,0)</f>
        <v>0</v>
      </c>
      <c r="BG186" s="98">
        <f>IF(N186="zákl. přenesená",J186,0)</f>
        <v>0</v>
      </c>
      <c r="BH186" s="98">
        <f>IF(N186="sníž. přenesená",J186,0)</f>
        <v>0</v>
      </c>
      <c r="BI186" s="98">
        <f>IF(N186="nulová",J186,0)</f>
        <v>0</v>
      </c>
      <c r="BJ186" s="16" t="s">
        <v>78</v>
      </c>
      <c r="BK186" s="98">
        <f>ROUND(I186*H186,2)</f>
        <v>0</v>
      </c>
      <c r="BL186" s="16" t="s">
        <v>189</v>
      </c>
      <c r="BM186" s="97" t="s">
        <v>872</v>
      </c>
    </row>
    <row r="187" spans="2:65" s="1" customFormat="1" ht="24.95" customHeight="1">
      <c r="B187" s="91"/>
      <c r="C187" s="224" t="s">
        <v>521</v>
      </c>
      <c r="D187" s="224" t="s">
        <v>127</v>
      </c>
      <c r="E187" s="225" t="s">
        <v>873</v>
      </c>
      <c r="F187" s="226" t="s">
        <v>874</v>
      </c>
      <c r="G187" s="227" t="s">
        <v>640</v>
      </c>
      <c r="H187" s="228">
        <v>1</v>
      </c>
      <c r="I187" s="92">
        <v>0</v>
      </c>
      <c r="J187" s="272">
        <f>ROUND(I187*H187,2)</f>
        <v>0</v>
      </c>
      <c r="K187" s="226" t="s">
        <v>3</v>
      </c>
      <c r="L187" s="27"/>
      <c r="M187" s="93" t="s">
        <v>3</v>
      </c>
      <c r="N187" s="94" t="s">
        <v>41</v>
      </c>
      <c r="O187" s="95">
        <v>0</v>
      </c>
      <c r="P187" s="95">
        <f>O187*H187</f>
        <v>0</v>
      </c>
      <c r="Q187" s="95">
        <v>0</v>
      </c>
      <c r="R187" s="95">
        <f>Q187*H187</f>
        <v>0</v>
      </c>
      <c r="S187" s="95">
        <v>0</v>
      </c>
      <c r="T187" s="96">
        <f>S187*H187</f>
        <v>0</v>
      </c>
      <c r="AR187" s="97" t="s">
        <v>189</v>
      </c>
      <c r="AT187" s="97" t="s">
        <v>127</v>
      </c>
      <c r="AU187" s="97" t="s">
        <v>80</v>
      </c>
      <c r="AY187" s="16" t="s">
        <v>124</v>
      </c>
      <c r="BE187" s="98">
        <f>IF(N187="základní",J187,0)</f>
        <v>0</v>
      </c>
      <c r="BF187" s="98">
        <f>IF(N187="snížená",J187,0)</f>
        <v>0</v>
      </c>
      <c r="BG187" s="98">
        <f>IF(N187="zákl. přenesená",J187,0)</f>
        <v>0</v>
      </c>
      <c r="BH187" s="98">
        <f>IF(N187="sníž. přenesená",J187,0)</f>
        <v>0</v>
      </c>
      <c r="BI187" s="98">
        <f>IF(N187="nulová",J187,0)</f>
        <v>0</v>
      </c>
      <c r="BJ187" s="16" t="s">
        <v>78</v>
      </c>
      <c r="BK187" s="98">
        <f>ROUND(I187*H187,2)</f>
        <v>0</v>
      </c>
      <c r="BL187" s="16" t="s">
        <v>189</v>
      </c>
      <c r="BM187" s="97" t="s">
        <v>875</v>
      </c>
    </row>
    <row r="188" spans="2:65" s="1" customFormat="1" ht="16.5" customHeight="1">
      <c r="B188" s="91"/>
      <c r="C188" s="224" t="s">
        <v>525</v>
      </c>
      <c r="D188" s="224" t="s">
        <v>127</v>
      </c>
      <c r="E188" s="225" t="s">
        <v>876</v>
      </c>
      <c r="F188" s="226" t="s">
        <v>877</v>
      </c>
      <c r="G188" s="227" t="s">
        <v>640</v>
      </c>
      <c r="H188" s="228">
        <v>9</v>
      </c>
      <c r="I188" s="92">
        <v>0</v>
      </c>
      <c r="J188" s="272">
        <f>ROUND(I188*H188,2)</f>
        <v>0</v>
      </c>
      <c r="K188" s="226" t="s">
        <v>3</v>
      </c>
      <c r="L188" s="27"/>
      <c r="M188" s="93" t="s">
        <v>3</v>
      </c>
      <c r="N188" s="94" t="s">
        <v>41</v>
      </c>
      <c r="O188" s="95">
        <v>0</v>
      </c>
      <c r="P188" s="95">
        <f>O188*H188</f>
        <v>0</v>
      </c>
      <c r="Q188" s="95">
        <v>0</v>
      </c>
      <c r="R188" s="95">
        <f>Q188*H188</f>
        <v>0</v>
      </c>
      <c r="S188" s="95">
        <v>0</v>
      </c>
      <c r="T188" s="96">
        <f>S188*H188</f>
        <v>0</v>
      </c>
      <c r="AR188" s="97" t="s">
        <v>189</v>
      </c>
      <c r="AT188" s="97" t="s">
        <v>127</v>
      </c>
      <c r="AU188" s="97" t="s">
        <v>80</v>
      </c>
      <c r="AY188" s="16" t="s">
        <v>124</v>
      </c>
      <c r="BE188" s="98">
        <f>IF(N188="základní",J188,0)</f>
        <v>0</v>
      </c>
      <c r="BF188" s="98">
        <f>IF(N188="snížená",J188,0)</f>
        <v>0</v>
      </c>
      <c r="BG188" s="98">
        <f>IF(N188="zákl. přenesená",J188,0)</f>
        <v>0</v>
      </c>
      <c r="BH188" s="98">
        <f>IF(N188="sníž. přenesená",J188,0)</f>
        <v>0</v>
      </c>
      <c r="BI188" s="98">
        <f>IF(N188="nulová",J188,0)</f>
        <v>0</v>
      </c>
      <c r="BJ188" s="16" t="s">
        <v>78</v>
      </c>
      <c r="BK188" s="98">
        <f>ROUND(I188*H188,2)</f>
        <v>0</v>
      </c>
      <c r="BL188" s="16" t="s">
        <v>189</v>
      </c>
      <c r="BM188" s="97" t="s">
        <v>878</v>
      </c>
    </row>
    <row r="189" spans="2:65" s="11" customFormat="1" ht="22.9" customHeight="1">
      <c r="B189" s="84"/>
      <c r="D189" s="85" t="s">
        <v>69</v>
      </c>
      <c r="E189" s="223" t="s">
        <v>879</v>
      </c>
      <c r="F189" s="223" t="s">
        <v>880</v>
      </c>
      <c r="I189" s="257"/>
      <c r="J189" s="271">
        <f>BK189</f>
        <v>0</v>
      </c>
      <c r="L189" s="84"/>
      <c r="M189" s="86"/>
      <c r="P189" s="87">
        <f>SUM(P190:P193)</f>
        <v>0</v>
      </c>
      <c r="R189" s="87">
        <f>SUM(R190:R193)</f>
        <v>0</v>
      </c>
      <c r="T189" s="88">
        <f>SUM(T190:T193)</f>
        <v>0</v>
      </c>
      <c r="AR189" s="85" t="s">
        <v>80</v>
      </c>
      <c r="AT189" s="89" t="s">
        <v>69</v>
      </c>
      <c r="AU189" s="89" t="s">
        <v>78</v>
      </c>
      <c r="AY189" s="85" t="s">
        <v>124</v>
      </c>
      <c r="BK189" s="90">
        <f>SUM(BK190:BK193)</f>
        <v>0</v>
      </c>
    </row>
    <row r="190" spans="2:65" s="1" customFormat="1" ht="16.5" customHeight="1">
      <c r="B190" s="91"/>
      <c r="C190" s="224" t="s">
        <v>528</v>
      </c>
      <c r="D190" s="224" t="s">
        <v>127</v>
      </c>
      <c r="E190" s="225" t="s">
        <v>881</v>
      </c>
      <c r="F190" s="226" t="s">
        <v>882</v>
      </c>
      <c r="G190" s="227" t="s">
        <v>883</v>
      </c>
      <c r="H190" s="228">
        <v>1</v>
      </c>
      <c r="I190" s="92">
        <v>0</v>
      </c>
      <c r="J190" s="272">
        <f>ROUND(I190*H190,2)</f>
        <v>0</v>
      </c>
      <c r="K190" s="226" t="s">
        <v>3</v>
      </c>
      <c r="L190" s="27"/>
      <c r="M190" s="93" t="s">
        <v>3</v>
      </c>
      <c r="N190" s="94" t="s">
        <v>41</v>
      </c>
      <c r="O190" s="95">
        <v>0</v>
      </c>
      <c r="P190" s="95">
        <f>O190*H190</f>
        <v>0</v>
      </c>
      <c r="Q190" s="95">
        <v>0</v>
      </c>
      <c r="R190" s="95">
        <f>Q190*H190</f>
        <v>0</v>
      </c>
      <c r="S190" s="95">
        <v>0</v>
      </c>
      <c r="T190" s="96">
        <f>S190*H190</f>
        <v>0</v>
      </c>
      <c r="AR190" s="97" t="s">
        <v>189</v>
      </c>
      <c r="AT190" s="97" t="s">
        <v>127</v>
      </c>
      <c r="AU190" s="97" t="s">
        <v>80</v>
      </c>
      <c r="AY190" s="16" t="s">
        <v>124</v>
      </c>
      <c r="BE190" s="98">
        <f>IF(N190="základní",J190,0)</f>
        <v>0</v>
      </c>
      <c r="BF190" s="98">
        <f>IF(N190="snížená",J190,0)</f>
        <v>0</v>
      </c>
      <c r="BG190" s="98">
        <f>IF(N190="zákl. přenesená",J190,0)</f>
        <v>0</v>
      </c>
      <c r="BH190" s="98">
        <f>IF(N190="sníž. přenesená",J190,0)</f>
        <v>0</v>
      </c>
      <c r="BI190" s="98">
        <f>IF(N190="nulová",J190,0)</f>
        <v>0</v>
      </c>
      <c r="BJ190" s="16" t="s">
        <v>78</v>
      </c>
      <c r="BK190" s="98">
        <f>ROUND(I190*H190,2)</f>
        <v>0</v>
      </c>
      <c r="BL190" s="16" t="s">
        <v>189</v>
      </c>
      <c r="BM190" s="97" t="s">
        <v>884</v>
      </c>
    </row>
    <row r="191" spans="2:65" s="1" customFormat="1" ht="24.95" customHeight="1">
      <c r="B191" s="91"/>
      <c r="C191" s="224" t="s">
        <v>532</v>
      </c>
      <c r="D191" s="224" t="s">
        <v>127</v>
      </c>
      <c r="E191" s="225" t="s">
        <v>885</v>
      </c>
      <c r="F191" s="226" t="s">
        <v>886</v>
      </c>
      <c r="G191" s="227" t="s">
        <v>640</v>
      </c>
      <c r="H191" s="228">
        <v>1</v>
      </c>
      <c r="I191" s="92">
        <v>0</v>
      </c>
      <c r="J191" s="272">
        <f>ROUND(I191*H191,2)</f>
        <v>0</v>
      </c>
      <c r="K191" s="226" t="s">
        <v>3</v>
      </c>
      <c r="L191" s="27"/>
      <c r="M191" s="93" t="s">
        <v>3</v>
      </c>
      <c r="N191" s="94" t="s">
        <v>41</v>
      </c>
      <c r="O191" s="95">
        <v>0</v>
      </c>
      <c r="P191" s="95">
        <f>O191*H191</f>
        <v>0</v>
      </c>
      <c r="Q191" s="95">
        <v>0</v>
      </c>
      <c r="R191" s="95">
        <f>Q191*H191</f>
        <v>0</v>
      </c>
      <c r="S191" s="95">
        <v>0</v>
      </c>
      <c r="T191" s="96">
        <f>S191*H191</f>
        <v>0</v>
      </c>
      <c r="AR191" s="97" t="s">
        <v>189</v>
      </c>
      <c r="AT191" s="97" t="s">
        <v>127</v>
      </c>
      <c r="AU191" s="97" t="s">
        <v>80</v>
      </c>
      <c r="AY191" s="16" t="s">
        <v>124</v>
      </c>
      <c r="BE191" s="98">
        <f>IF(N191="základní",J191,0)</f>
        <v>0</v>
      </c>
      <c r="BF191" s="98">
        <f>IF(N191="snížená",J191,0)</f>
        <v>0</v>
      </c>
      <c r="BG191" s="98">
        <f>IF(N191="zákl. přenesená",J191,0)</f>
        <v>0</v>
      </c>
      <c r="BH191" s="98">
        <f>IF(N191="sníž. přenesená",J191,0)</f>
        <v>0</v>
      </c>
      <c r="BI191" s="98">
        <f>IF(N191="nulová",J191,0)</f>
        <v>0</v>
      </c>
      <c r="BJ191" s="16" t="s">
        <v>78</v>
      </c>
      <c r="BK191" s="98">
        <f>ROUND(I191*H191,2)</f>
        <v>0</v>
      </c>
      <c r="BL191" s="16" t="s">
        <v>189</v>
      </c>
      <c r="BM191" s="97" t="s">
        <v>887</v>
      </c>
    </row>
    <row r="192" spans="2:65" s="1" customFormat="1" ht="16.5" customHeight="1">
      <c r="B192" s="91"/>
      <c r="C192" s="224" t="s">
        <v>536</v>
      </c>
      <c r="D192" s="224" t="s">
        <v>127</v>
      </c>
      <c r="E192" s="225" t="s">
        <v>888</v>
      </c>
      <c r="F192" s="226" t="s">
        <v>889</v>
      </c>
      <c r="G192" s="227" t="s">
        <v>640</v>
      </c>
      <c r="H192" s="228">
        <v>1</v>
      </c>
      <c r="I192" s="92">
        <v>0</v>
      </c>
      <c r="J192" s="272">
        <f>ROUND(I192*H192,2)</f>
        <v>0</v>
      </c>
      <c r="K192" s="226" t="s">
        <v>3</v>
      </c>
      <c r="L192" s="27"/>
      <c r="M192" s="93" t="s">
        <v>3</v>
      </c>
      <c r="N192" s="94" t="s">
        <v>41</v>
      </c>
      <c r="O192" s="95">
        <v>0</v>
      </c>
      <c r="P192" s="95">
        <f>O192*H192</f>
        <v>0</v>
      </c>
      <c r="Q192" s="95">
        <v>0</v>
      </c>
      <c r="R192" s="95">
        <f>Q192*H192</f>
        <v>0</v>
      </c>
      <c r="S192" s="95">
        <v>0</v>
      </c>
      <c r="T192" s="96">
        <f>S192*H192</f>
        <v>0</v>
      </c>
      <c r="AR192" s="97" t="s">
        <v>189</v>
      </c>
      <c r="AT192" s="97" t="s">
        <v>127</v>
      </c>
      <c r="AU192" s="97" t="s">
        <v>80</v>
      </c>
      <c r="AY192" s="16" t="s">
        <v>124</v>
      </c>
      <c r="BE192" s="98">
        <f>IF(N192="základní",J192,0)</f>
        <v>0</v>
      </c>
      <c r="BF192" s="98">
        <f>IF(N192="snížená",J192,0)</f>
        <v>0</v>
      </c>
      <c r="BG192" s="98">
        <f>IF(N192="zákl. přenesená",J192,0)</f>
        <v>0</v>
      </c>
      <c r="BH192" s="98">
        <f>IF(N192="sníž. přenesená",J192,0)</f>
        <v>0</v>
      </c>
      <c r="BI192" s="98">
        <f>IF(N192="nulová",J192,0)</f>
        <v>0</v>
      </c>
      <c r="BJ192" s="16" t="s">
        <v>78</v>
      </c>
      <c r="BK192" s="98">
        <f>ROUND(I192*H192,2)</f>
        <v>0</v>
      </c>
      <c r="BL192" s="16" t="s">
        <v>189</v>
      </c>
      <c r="BM192" s="97" t="s">
        <v>890</v>
      </c>
    </row>
    <row r="193" spans="2:65" s="1" customFormat="1" ht="16.5" customHeight="1">
      <c r="B193" s="91"/>
      <c r="C193" s="224" t="s">
        <v>540</v>
      </c>
      <c r="D193" s="224" t="s">
        <v>127</v>
      </c>
      <c r="E193" s="225" t="s">
        <v>891</v>
      </c>
      <c r="F193" s="226" t="s">
        <v>892</v>
      </c>
      <c r="G193" s="227" t="s">
        <v>640</v>
      </c>
      <c r="H193" s="228">
        <v>1</v>
      </c>
      <c r="I193" s="92">
        <v>0</v>
      </c>
      <c r="J193" s="272">
        <f>ROUND(I193*H193,2)</f>
        <v>0</v>
      </c>
      <c r="K193" s="226" t="s">
        <v>3</v>
      </c>
      <c r="L193" s="27"/>
      <c r="M193" s="112" t="s">
        <v>3</v>
      </c>
      <c r="N193" s="113" t="s">
        <v>41</v>
      </c>
      <c r="O193" s="114">
        <v>0</v>
      </c>
      <c r="P193" s="114">
        <f>O193*H193</f>
        <v>0</v>
      </c>
      <c r="Q193" s="114">
        <v>0</v>
      </c>
      <c r="R193" s="114">
        <f>Q193*H193</f>
        <v>0</v>
      </c>
      <c r="S193" s="114">
        <v>0</v>
      </c>
      <c r="T193" s="115">
        <f>S193*H193</f>
        <v>0</v>
      </c>
      <c r="AR193" s="97" t="s">
        <v>189</v>
      </c>
      <c r="AT193" s="97" t="s">
        <v>127</v>
      </c>
      <c r="AU193" s="97" t="s">
        <v>80</v>
      </c>
      <c r="AY193" s="16" t="s">
        <v>124</v>
      </c>
      <c r="BE193" s="98">
        <f>IF(N193="základní",J193,0)</f>
        <v>0</v>
      </c>
      <c r="BF193" s="98">
        <f>IF(N193="snížená",J193,0)</f>
        <v>0</v>
      </c>
      <c r="BG193" s="98">
        <f>IF(N193="zákl. přenesená",J193,0)</f>
        <v>0</v>
      </c>
      <c r="BH193" s="98">
        <f>IF(N193="sníž. přenesená",J193,0)</f>
        <v>0</v>
      </c>
      <c r="BI193" s="98">
        <f>IF(N193="nulová",J193,0)</f>
        <v>0</v>
      </c>
      <c r="BJ193" s="16" t="s">
        <v>78</v>
      </c>
      <c r="BK193" s="98">
        <f>ROUND(I193*H193,2)</f>
        <v>0</v>
      </c>
      <c r="BL193" s="16" t="s">
        <v>189</v>
      </c>
      <c r="BM193" s="97" t="s">
        <v>893</v>
      </c>
    </row>
    <row r="194" spans="2:65" s="1" customFormat="1" ht="6.95" customHeight="1">
      <c r="B194" s="35"/>
      <c r="C194" s="36"/>
      <c r="D194" s="36"/>
      <c r="E194" s="36"/>
      <c r="F194" s="36"/>
      <c r="G194" s="36"/>
      <c r="H194" s="36"/>
      <c r="I194" s="251"/>
      <c r="J194" s="36"/>
      <c r="K194" s="36"/>
      <c r="L194" s="27"/>
    </row>
  </sheetData>
  <sheetProtection password="CA50" sheet="1" objects="1" scenarios="1"/>
  <autoFilter ref="C84:K193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300-000000000000}"/>
    <hyperlink ref="F92" r:id="rId2" xr:uid="{00000000-0004-0000-0300-000001000000}"/>
    <hyperlink ref="F95" r:id="rId3" xr:uid="{00000000-0004-0000-0300-000002000000}"/>
    <hyperlink ref="F99" r:id="rId4" xr:uid="{00000000-0004-0000-0300-000003000000}"/>
    <hyperlink ref="F109" r:id="rId5" xr:uid="{00000000-0004-0000-0300-000004000000}"/>
    <hyperlink ref="F113" r:id="rId6" xr:uid="{00000000-0004-0000-0300-000005000000}"/>
    <hyperlink ref="F120" r:id="rId7" xr:uid="{00000000-0004-0000-0300-000006000000}"/>
    <hyperlink ref="F124" r:id="rId8" xr:uid="{00000000-0004-0000-0300-000007000000}"/>
    <hyperlink ref="F128" r:id="rId9" xr:uid="{00000000-0004-0000-0300-000008000000}"/>
    <hyperlink ref="F132" r:id="rId10" xr:uid="{00000000-0004-0000-0300-000009000000}"/>
    <hyperlink ref="F143" r:id="rId11" xr:uid="{00000000-0004-0000-0300-00000A000000}"/>
    <hyperlink ref="F147" r:id="rId12" xr:uid="{00000000-0004-0000-0300-00000B000000}"/>
    <hyperlink ref="F151" r:id="rId13" xr:uid="{00000000-0004-0000-0300-00000C000000}"/>
    <hyperlink ref="F155" r:id="rId14" xr:uid="{00000000-0004-0000-0300-00000D000000}"/>
    <hyperlink ref="F158" r:id="rId15" xr:uid="{00000000-0004-0000-0300-00000E000000}"/>
    <hyperlink ref="F161" r:id="rId16" xr:uid="{00000000-0004-0000-0300-00000F000000}"/>
    <hyperlink ref="F165" r:id="rId17" xr:uid="{00000000-0004-0000-0300-000010000000}"/>
    <hyperlink ref="F169" r:id="rId18" xr:uid="{00000000-0004-0000-0300-000011000000}"/>
    <hyperlink ref="F173" r:id="rId19" xr:uid="{00000000-0004-0000-0300-000012000000}"/>
    <hyperlink ref="F176" r:id="rId20" xr:uid="{00000000-0004-0000-0300-000013000000}"/>
    <hyperlink ref="F180" r:id="rId21" xr:uid="{00000000-0004-0000-03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0"/>
  <sheetViews>
    <sheetView showGridLines="0" topLeftCell="A44" workbookViewId="0">
      <selection activeCell="H104" sqref="H10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42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1" t="s">
        <v>6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243"/>
      <c r="J3" s="18"/>
      <c r="K3" s="18"/>
      <c r="L3" s="19"/>
      <c r="AT3" s="16" t="s">
        <v>80</v>
      </c>
    </row>
    <row r="4" spans="2:46" ht="24.95" customHeight="1">
      <c r="B4" s="19"/>
      <c r="D4" s="20" t="s">
        <v>91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6" t="str">
        <f>'Rekapitulace stavby'!K6</f>
        <v>Stavební úprava místnosti 36 a místnosti WC muži v Nové budově</v>
      </c>
      <c r="F7" s="317"/>
      <c r="G7" s="317"/>
      <c r="H7" s="317"/>
      <c r="L7" s="19"/>
    </row>
    <row r="8" spans="2:46" s="1" customFormat="1" ht="12" customHeight="1">
      <c r="B8" s="27"/>
      <c r="D8" s="25" t="s">
        <v>92</v>
      </c>
      <c r="I8" s="244"/>
      <c r="L8" s="27"/>
    </row>
    <row r="9" spans="2:46" s="1" customFormat="1" ht="16.5" customHeight="1">
      <c r="B9" s="27"/>
      <c r="E9" s="296" t="s">
        <v>894</v>
      </c>
      <c r="F9" s="315"/>
      <c r="G9" s="315"/>
      <c r="H9" s="315"/>
      <c r="I9" s="244"/>
      <c r="L9" s="27"/>
    </row>
    <row r="10" spans="2:46" s="1" customFormat="1">
      <c r="B10" s="27"/>
      <c r="I10" s="244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45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45" t="s">
        <v>21</v>
      </c>
      <c r="J12" s="260" t="str">
        <f>'Rekapitulace stavby'!AN8</f>
        <v>4. 9. 2024</v>
      </c>
      <c r="L12" s="27"/>
    </row>
    <row r="13" spans="2:46" s="1" customFormat="1" ht="10.9" customHeight="1">
      <c r="B13" s="27"/>
      <c r="I13" s="244"/>
      <c r="L13" s="27"/>
    </row>
    <row r="14" spans="2:46" s="1" customFormat="1" ht="12" customHeight="1">
      <c r="B14" s="27"/>
      <c r="D14" s="25" t="s">
        <v>23</v>
      </c>
      <c r="I14" s="245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45" t="s">
        <v>26</v>
      </c>
      <c r="J15" s="23" t="s">
        <v>3</v>
      </c>
      <c r="L15" s="27"/>
    </row>
    <row r="16" spans="2:46" s="1" customFormat="1" ht="6.95" customHeight="1">
      <c r="B16" s="27"/>
      <c r="I16" s="244"/>
      <c r="L16" s="27"/>
    </row>
    <row r="17" spans="2:12" s="1" customFormat="1" ht="12" customHeight="1">
      <c r="B17" s="27"/>
      <c r="D17" s="25" t="s">
        <v>27</v>
      </c>
      <c r="I17" s="245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87" t="str">
        <f>'Rekapitulace stavby'!E14</f>
        <v xml:space="preserve"> </v>
      </c>
      <c r="F18" s="287"/>
      <c r="G18" s="287"/>
      <c r="H18" s="287"/>
      <c r="I18" s="245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44"/>
      <c r="L19" s="27"/>
    </row>
    <row r="20" spans="2:12" s="1" customFormat="1" ht="12" customHeight="1">
      <c r="B20" s="27"/>
      <c r="D20" s="25" t="s">
        <v>29</v>
      </c>
      <c r="I20" s="245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45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44"/>
      <c r="L22" s="27"/>
    </row>
    <row r="23" spans="2:12" s="1" customFormat="1" ht="12" customHeight="1">
      <c r="B23" s="27"/>
      <c r="D23" s="25" t="s">
        <v>31</v>
      </c>
      <c r="I23" s="245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45" t="s">
        <v>26</v>
      </c>
      <c r="J24" s="23" t="s">
        <v>3</v>
      </c>
      <c r="L24" s="27"/>
    </row>
    <row r="25" spans="2:12" s="1" customFormat="1" ht="6.95" customHeight="1">
      <c r="B25" s="27"/>
      <c r="I25" s="244"/>
      <c r="L25" s="27"/>
    </row>
    <row r="26" spans="2:12" s="1" customFormat="1" ht="12" customHeight="1">
      <c r="B26" s="27"/>
      <c r="D26" s="25" t="s">
        <v>33</v>
      </c>
      <c r="I26" s="244"/>
      <c r="L26" s="27"/>
    </row>
    <row r="27" spans="2:12" s="7" customFormat="1" ht="16.5" customHeight="1">
      <c r="B27" s="77"/>
      <c r="E27" s="289" t="s">
        <v>3</v>
      </c>
      <c r="F27" s="289"/>
      <c r="G27" s="289"/>
      <c r="H27" s="289"/>
      <c r="I27" s="246"/>
      <c r="L27" s="77"/>
    </row>
    <row r="28" spans="2:12" s="1" customFormat="1" ht="6.95" customHeight="1">
      <c r="B28" s="27"/>
      <c r="I28" s="244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47"/>
      <c r="J29" s="43"/>
      <c r="K29" s="43"/>
      <c r="L29" s="27"/>
    </row>
    <row r="30" spans="2:12" s="1" customFormat="1" ht="25.35" customHeight="1">
      <c r="B30" s="27"/>
      <c r="D30" s="206" t="s">
        <v>36</v>
      </c>
      <c r="I30" s="244"/>
      <c r="J30" s="261">
        <f>ROUND(J82,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47"/>
      <c r="J31" s="43"/>
      <c r="K31" s="43"/>
      <c r="L31" s="27"/>
    </row>
    <row r="32" spans="2:12" s="1" customFormat="1" ht="14.45" customHeight="1">
      <c r="B32" s="27"/>
      <c r="F32" s="207" t="s">
        <v>38</v>
      </c>
      <c r="I32" s="248" t="s">
        <v>37</v>
      </c>
      <c r="J32" s="207" t="s">
        <v>39</v>
      </c>
      <c r="L32" s="27"/>
    </row>
    <row r="33" spans="2:12" s="1" customFormat="1" ht="14.45" customHeight="1">
      <c r="B33" s="27"/>
      <c r="D33" s="208" t="s">
        <v>40</v>
      </c>
      <c r="E33" s="25" t="s">
        <v>41</v>
      </c>
      <c r="F33" s="209">
        <f>ROUND((SUM(BE82:BE89)),  2)</f>
        <v>0</v>
      </c>
      <c r="I33" s="249">
        <v>0.21</v>
      </c>
      <c r="J33" s="209">
        <f>ROUND(((SUM(BE82:BE89))*I33),  2)</f>
        <v>0</v>
      </c>
      <c r="L33" s="27"/>
    </row>
    <row r="34" spans="2:12" s="1" customFormat="1" ht="14.45" customHeight="1">
      <c r="B34" s="27"/>
      <c r="E34" s="25" t="s">
        <v>42</v>
      </c>
      <c r="F34" s="209">
        <f>ROUND((SUM(BF82:BF89)),  2)</f>
        <v>0</v>
      </c>
      <c r="I34" s="249">
        <v>0.12</v>
      </c>
      <c r="J34" s="209">
        <f>ROUND(((SUM(BF82:BF89))*I34),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09">
        <f>ROUND((SUM(BG82:BG89)),  2)</f>
        <v>0</v>
      </c>
      <c r="I35" s="249">
        <v>0.21</v>
      </c>
      <c r="J35" s="209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09">
        <f>ROUND((SUM(BH82:BH89)),  2)</f>
        <v>0</v>
      </c>
      <c r="I36" s="249">
        <v>0.12</v>
      </c>
      <c r="J36" s="209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09">
        <f>ROUND((SUM(BI82:BI89)),  2)</f>
        <v>0</v>
      </c>
      <c r="I37" s="249">
        <v>0</v>
      </c>
      <c r="J37" s="209">
        <f>0</f>
        <v>0</v>
      </c>
      <c r="L37" s="27"/>
    </row>
    <row r="38" spans="2:12" s="1" customFormat="1" ht="6.95" customHeight="1">
      <c r="B38" s="27"/>
      <c r="I38" s="244"/>
      <c r="L38" s="27"/>
    </row>
    <row r="39" spans="2:12" s="1" customFormat="1" ht="25.35" customHeight="1">
      <c r="B39" s="27"/>
      <c r="C39" s="210"/>
      <c r="D39" s="211" t="s">
        <v>46</v>
      </c>
      <c r="E39" s="46"/>
      <c r="F39" s="46"/>
      <c r="G39" s="212" t="s">
        <v>47</v>
      </c>
      <c r="H39" s="213" t="s">
        <v>48</v>
      </c>
      <c r="I39" s="250"/>
      <c r="J39" s="262">
        <f>SUM(J30:J37)</f>
        <v>0</v>
      </c>
      <c r="K39" s="263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51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52"/>
      <c r="J44" s="38"/>
      <c r="K44" s="38"/>
      <c r="L44" s="27"/>
    </row>
    <row r="45" spans="2:12" s="1" customFormat="1" ht="24.95" customHeight="1">
      <c r="B45" s="27"/>
      <c r="C45" s="20" t="s">
        <v>94</v>
      </c>
      <c r="I45" s="244"/>
      <c r="L45" s="27"/>
    </row>
    <row r="46" spans="2:12" s="1" customFormat="1" ht="6.95" customHeight="1">
      <c r="B46" s="27"/>
      <c r="I46" s="244"/>
      <c r="L46" s="27"/>
    </row>
    <row r="47" spans="2:12" s="1" customFormat="1" ht="12" customHeight="1">
      <c r="B47" s="27"/>
      <c r="C47" s="25" t="s">
        <v>15</v>
      </c>
      <c r="I47" s="244"/>
      <c r="L47" s="27"/>
    </row>
    <row r="48" spans="2:12" s="1" customFormat="1" ht="16.5" customHeight="1">
      <c r="B48" s="27"/>
      <c r="E48" s="316" t="str">
        <f>E7</f>
        <v>Stavební úprava místnosti 36 a místnosti WC muži v Nové budově</v>
      </c>
      <c r="F48" s="317"/>
      <c r="G48" s="317"/>
      <c r="H48" s="317"/>
      <c r="I48" s="244"/>
      <c r="L48" s="27"/>
    </row>
    <row r="49" spans="2:47" s="1" customFormat="1" ht="12" customHeight="1">
      <c r="B49" s="27"/>
      <c r="C49" s="25" t="s">
        <v>92</v>
      </c>
      <c r="I49" s="244"/>
      <c r="L49" s="27"/>
    </row>
    <row r="50" spans="2:47" s="1" customFormat="1" ht="16.5" customHeight="1">
      <c r="B50" s="27"/>
      <c r="E50" s="296" t="str">
        <f>E9</f>
        <v>04 - VRN</v>
      </c>
      <c r="F50" s="315"/>
      <c r="G50" s="315"/>
      <c r="H50" s="315"/>
      <c r="I50" s="244"/>
      <c r="L50" s="27"/>
    </row>
    <row r="51" spans="2:47" s="1" customFormat="1" ht="6.95" customHeight="1">
      <c r="B51" s="27"/>
      <c r="I51" s="244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45" t="s">
        <v>21</v>
      </c>
      <c r="J52" s="260" t="str">
        <f>IF(J12="","",J12)</f>
        <v>4. 9. 2024</v>
      </c>
      <c r="L52" s="27"/>
    </row>
    <row r="53" spans="2:47" s="1" customFormat="1" ht="6.95" customHeight="1">
      <c r="B53" s="27"/>
      <c r="I53" s="244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45" t="s">
        <v>29</v>
      </c>
      <c r="J54" s="264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45" t="s">
        <v>31</v>
      </c>
      <c r="J55" s="264" t="str">
        <f>E24</f>
        <v>Ing. Milan Dušek</v>
      </c>
      <c r="L55" s="27"/>
    </row>
    <row r="56" spans="2:47" s="1" customFormat="1" ht="10.35" customHeight="1">
      <c r="B56" s="27"/>
      <c r="I56" s="244"/>
      <c r="L56" s="27"/>
    </row>
    <row r="57" spans="2:47" s="1" customFormat="1" ht="29.25" customHeight="1">
      <c r="B57" s="27"/>
      <c r="C57" s="214" t="s">
        <v>95</v>
      </c>
      <c r="D57" s="210"/>
      <c r="E57" s="210"/>
      <c r="F57" s="210"/>
      <c r="G57" s="210"/>
      <c r="H57" s="210"/>
      <c r="I57" s="253"/>
      <c r="J57" s="265" t="s">
        <v>96</v>
      </c>
      <c r="K57" s="210"/>
      <c r="L57" s="27"/>
    </row>
    <row r="58" spans="2:47" s="1" customFormat="1" ht="10.35" customHeight="1">
      <c r="B58" s="27"/>
      <c r="I58" s="244"/>
      <c r="L58" s="27"/>
    </row>
    <row r="59" spans="2:47" s="1" customFormat="1" ht="22.9" customHeight="1">
      <c r="B59" s="27"/>
      <c r="C59" s="215" t="s">
        <v>68</v>
      </c>
      <c r="I59" s="244"/>
      <c r="J59" s="261">
        <f>J82</f>
        <v>0</v>
      </c>
      <c r="L59" s="27"/>
      <c r="AU59" s="16" t="s">
        <v>97</v>
      </c>
    </row>
    <row r="60" spans="2:47" s="8" customFormat="1" ht="24.95" customHeight="1">
      <c r="B60" s="78"/>
      <c r="D60" s="216" t="s">
        <v>895</v>
      </c>
      <c r="E60" s="217"/>
      <c r="F60" s="217"/>
      <c r="G60" s="217"/>
      <c r="H60" s="217"/>
      <c r="I60" s="254"/>
      <c r="J60" s="266">
        <f>J83</f>
        <v>0</v>
      </c>
      <c r="L60" s="78"/>
    </row>
    <row r="61" spans="2:47" s="9" customFormat="1" ht="19.899999999999999" customHeight="1">
      <c r="B61" s="79"/>
      <c r="D61" s="218" t="s">
        <v>896</v>
      </c>
      <c r="E61" s="219"/>
      <c r="F61" s="219"/>
      <c r="G61" s="219"/>
      <c r="H61" s="219"/>
      <c r="I61" s="255"/>
      <c r="J61" s="267">
        <f>J84</f>
        <v>0</v>
      </c>
      <c r="L61" s="79"/>
    </row>
    <row r="62" spans="2:47" s="9" customFormat="1" ht="19.899999999999999" customHeight="1">
      <c r="B62" s="79"/>
      <c r="D62" s="218" t="s">
        <v>897</v>
      </c>
      <c r="E62" s="219"/>
      <c r="F62" s="219"/>
      <c r="G62" s="219"/>
      <c r="H62" s="219"/>
      <c r="I62" s="255"/>
      <c r="J62" s="267">
        <f>J87</f>
        <v>0</v>
      </c>
      <c r="L62" s="79"/>
    </row>
    <row r="63" spans="2:47" s="1" customFormat="1" ht="21.75" customHeight="1">
      <c r="B63" s="27"/>
      <c r="I63" s="244"/>
      <c r="L63" s="27"/>
    </row>
    <row r="64" spans="2:47" s="1" customFormat="1" ht="6.95" customHeight="1">
      <c r="B64" s="35"/>
      <c r="C64" s="36"/>
      <c r="D64" s="36"/>
      <c r="E64" s="36"/>
      <c r="F64" s="36"/>
      <c r="G64" s="36"/>
      <c r="H64" s="36"/>
      <c r="I64" s="251"/>
      <c r="J64" s="36"/>
      <c r="K64" s="36"/>
      <c r="L64" s="27"/>
    </row>
    <row r="68" spans="2:12" s="1" customFormat="1" ht="6.95" customHeight="1">
      <c r="B68" s="37"/>
      <c r="C68" s="38"/>
      <c r="D68" s="38"/>
      <c r="E68" s="38"/>
      <c r="F68" s="38"/>
      <c r="G68" s="38"/>
      <c r="H68" s="38"/>
      <c r="I68" s="252"/>
      <c r="J68" s="38"/>
      <c r="K68" s="38"/>
      <c r="L68" s="27"/>
    </row>
    <row r="69" spans="2:12" s="1" customFormat="1" ht="24.95" customHeight="1">
      <c r="B69" s="27"/>
      <c r="C69" s="20" t="s">
        <v>109</v>
      </c>
      <c r="I69" s="244"/>
      <c r="L69" s="27"/>
    </row>
    <row r="70" spans="2:12" s="1" customFormat="1" ht="6.95" customHeight="1">
      <c r="B70" s="27"/>
      <c r="I70" s="244"/>
      <c r="L70" s="27"/>
    </row>
    <row r="71" spans="2:12" s="1" customFormat="1" ht="12" customHeight="1">
      <c r="B71" s="27"/>
      <c r="C71" s="25" t="s">
        <v>15</v>
      </c>
      <c r="I71" s="244"/>
      <c r="L71" s="27"/>
    </row>
    <row r="72" spans="2:12" s="1" customFormat="1" ht="16.5" customHeight="1">
      <c r="B72" s="27"/>
      <c r="E72" s="316" t="str">
        <f>E7</f>
        <v>Stavební úprava místnosti 36 a místnosti WC muži v Nové budově</v>
      </c>
      <c r="F72" s="317"/>
      <c r="G72" s="317"/>
      <c r="H72" s="317"/>
      <c r="I72" s="244"/>
      <c r="L72" s="27"/>
    </row>
    <row r="73" spans="2:12" s="1" customFormat="1" ht="12" customHeight="1">
      <c r="B73" s="27"/>
      <c r="C73" s="25" t="s">
        <v>92</v>
      </c>
      <c r="I73" s="244"/>
      <c r="L73" s="27"/>
    </row>
    <row r="74" spans="2:12" s="1" customFormat="1" ht="16.5" customHeight="1">
      <c r="B74" s="27"/>
      <c r="E74" s="296" t="str">
        <f>E9</f>
        <v>04 - VRN</v>
      </c>
      <c r="F74" s="315"/>
      <c r="G74" s="315"/>
      <c r="H74" s="315"/>
      <c r="I74" s="244"/>
      <c r="L74" s="27"/>
    </row>
    <row r="75" spans="2:12" s="1" customFormat="1" ht="6.95" customHeight="1">
      <c r="B75" s="27"/>
      <c r="I75" s="244"/>
      <c r="L75" s="27"/>
    </row>
    <row r="76" spans="2:12" s="1" customFormat="1" ht="12" customHeight="1">
      <c r="B76" s="27"/>
      <c r="C76" s="25" t="s">
        <v>19</v>
      </c>
      <c r="F76" s="23" t="str">
        <f>F12</f>
        <v xml:space="preserve">VŠE v Praze, ul. Ekonomická 957, Praha 4 </v>
      </c>
      <c r="I76" s="245" t="s">
        <v>21</v>
      </c>
      <c r="J76" s="260" t="str">
        <f>IF(J12="","",J12)</f>
        <v>4. 9. 2024</v>
      </c>
      <c r="L76" s="27"/>
    </row>
    <row r="77" spans="2:12" s="1" customFormat="1" ht="6.95" customHeight="1">
      <c r="B77" s="27"/>
      <c r="I77" s="244"/>
      <c r="L77" s="27"/>
    </row>
    <row r="78" spans="2:12" s="1" customFormat="1" ht="15.2" customHeight="1">
      <c r="B78" s="27"/>
      <c r="C78" s="25" t="s">
        <v>23</v>
      </c>
      <c r="F78" s="23" t="str">
        <f>E15</f>
        <v>Vysoká škola ekonomická v Praze</v>
      </c>
      <c r="I78" s="245" t="s">
        <v>29</v>
      </c>
      <c r="J78" s="264" t="str">
        <f>E21</f>
        <v xml:space="preserve"> </v>
      </c>
      <c r="L78" s="27"/>
    </row>
    <row r="79" spans="2:12" s="1" customFormat="1" ht="15.2" customHeight="1">
      <c r="B79" s="27"/>
      <c r="C79" s="25" t="s">
        <v>27</v>
      </c>
      <c r="F79" s="23" t="str">
        <f>IF(E18="","",E18)</f>
        <v xml:space="preserve"> </v>
      </c>
      <c r="I79" s="245" t="s">
        <v>31</v>
      </c>
      <c r="J79" s="264" t="str">
        <f>E24</f>
        <v>Ing. Milan Dušek</v>
      </c>
      <c r="L79" s="27"/>
    </row>
    <row r="80" spans="2:12" s="1" customFormat="1" ht="10.35" customHeight="1">
      <c r="B80" s="27"/>
      <c r="I80" s="244"/>
      <c r="L80" s="27"/>
    </row>
    <row r="81" spans="2:65" s="10" customFormat="1" ht="29.25" customHeight="1">
      <c r="B81" s="80"/>
      <c r="C81" s="220" t="s">
        <v>110</v>
      </c>
      <c r="D81" s="221" t="s">
        <v>55</v>
      </c>
      <c r="E81" s="221" t="s">
        <v>51</v>
      </c>
      <c r="F81" s="221" t="s">
        <v>52</v>
      </c>
      <c r="G81" s="221" t="s">
        <v>111</v>
      </c>
      <c r="H81" s="221" t="s">
        <v>112</v>
      </c>
      <c r="I81" s="256" t="s">
        <v>113</v>
      </c>
      <c r="J81" s="221" t="s">
        <v>96</v>
      </c>
      <c r="K81" s="268" t="s">
        <v>114</v>
      </c>
      <c r="L81" s="80"/>
      <c r="M81" s="48" t="s">
        <v>3</v>
      </c>
      <c r="N81" s="49" t="s">
        <v>40</v>
      </c>
      <c r="O81" s="49" t="s">
        <v>115</v>
      </c>
      <c r="P81" s="49" t="s">
        <v>116</v>
      </c>
      <c r="Q81" s="49" t="s">
        <v>117</v>
      </c>
      <c r="R81" s="49" t="s">
        <v>118</v>
      </c>
      <c r="S81" s="49" t="s">
        <v>119</v>
      </c>
      <c r="T81" s="50" t="s">
        <v>120</v>
      </c>
    </row>
    <row r="82" spans="2:65" s="1" customFormat="1" ht="22.9" customHeight="1">
      <c r="B82" s="27"/>
      <c r="C82" s="53" t="s">
        <v>121</v>
      </c>
      <c r="I82" s="244"/>
      <c r="J82" s="269">
        <f>BK82</f>
        <v>0</v>
      </c>
      <c r="L82" s="27"/>
      <c r="M82" s="51"/>
      <c r="N82" s="43"/>
      <c r="O82" s="43"/>
      <c r="P82" s="81">
        <f>P83</f>
        <v>0</v>
      </c>
      <c r="Q82" s="43"/>
      <c r="R82" s="81">
        <f>R83</f>
        <v>0</v>
      </c>
      <c r="S82" s="43"/>
      <c r="T82" s="82">
        <f>T83</f>
        <v>0</v>
      </c>
      <c r="AT82" s="16" t="s">
        <v>69</v>
      </c>
      <c r="AU82" s="16" t="s">
        <v>97</v>
      </c>
      <c r="BK82" s="83">
        <f>BK83</f>
        <v>0</v>
      </c>
    </row>
    <row r="83" spans="2:65" s="11" customFormat="1" ht="25.9" customHeight="1">
      <c r="B83" s="84"/>
      <c r="D83" s="85" t="s">
        <v>69</v>
      </c>
      <c r="E83" s="222" t="s">
        <v>88</v>
      </c>
      <c r="F83" s="222" t="s">
        <v>898</v>
      </c>
      <c r="I83" s="257"/>
      <c r="J83" s="270">
        <f>BK83</f>
        <v>0</v>
      </c>
      <c r="L83" s="84"/>
      <c r="M83" s="86"/>
      <c r="P83" s="87">
        <f>P84+P87</f>
        <v>0</v>
      </c>
      <c r="R83" s="87">
        <f>R84+R87</f>
        <v>0</v>
      </c>
      <c r="T83" s="88">
        <f>T84+T87</f>
        <v>0</v>
      </c>
      <c r="AR83" s="85" t="s">
        <v>155</v>
      </c>
      <c r="AT83" s="89" t="s">
        <v>69</v>
      </c>
      <c r="AU83" s="89" t="s">
        <v>70</v>
      </c>
      <c r="AY83" s="85" t="s">
        <v>124</v>
      </c>
      <c r="BK83" s="90">
        <f>BK84+BK87</f>
        <v>0</v>
      </c>
    </row>
    <row r="84" spans="2:65" s="11" customFormat="1" ht="22.9" customHeight="1">
      <c r="B84" s="84"/>
      <c r="D84" s="85" t="s">
        <v>69</v>
      </c>
      <c r="E84" s="223" t="s">
        <v>899</v>
      </c>
      <c r="F84" s="223" t="s">
        <v>900</v>
      </c>
      <c r="I84" s="257"/>
      <c r="J84" s="271">
        <f>BK84</f>
        <v>0</v>
      </c>
      <c r="L84" s="84"/>
      <c r="M84" s="86"/>
      <c r="P84" s="87">
        <f>SUM(P85:P86)</f>
        <v>0</v>
      </c>
      <c r="R84" s="87">
        <f>SUM(R85:R86)</f>
        <v>0</v>
      </c>
      <c r="T84" s="88">
        <f>SUM(T85:T86)</f>
        <v>0</v>
      </c>
      <c r="AR84" s="85" t="s">
        <v>155</v>
      </c>
      <c r="AT84" s="89" t="s">
        <v>69</v>
      </c>
      <c r="AU84" s="89" t="s">
        <v>78</v>
      </c>
      <c r="AY84" s="85" t="s">
        <v>124</v>
      </c>
      <c r="BK84" s="90">
        <f>SUM(BK85:BK86)</f>
        <v>0</v>
      </c>
    </row>
    <row r="85" spans="2:65" s="1" customFormat="1" ht="16.5" customHeight="1">
      <c r="B85" s="91"/>
      <c r="C85" s="224" t="s">
        <v>78</v>
      </c>
      <c r="D85" s="224" t="s">
        <v>127</v>
      </c>
      <c r="E85" s="225" t="s">
        <v>901</v>
      </c>
      <c r="F85" s="226" t="s">
        <v>900</v>
      </c>
      <c r="G85" s="227" t="s">
        <v>640</v>
      </c>
      <c r="H85" s="228">
        <v>1</v>
      </c>
      <c r="I85" s="92">
        <v>0</v>
      </c>
      <c r="J85" s="272">
        <f>ROUND(I85*H85,2)</f>
        <v>0</v>
      </c>
      <c r="K85" s="226" t="s">
        <v>131</v>
      </c>
      <c r="L85" s="27"/>
      <c r="M85" s="93" t="s">
        <v>3</v>
      </c>
      <c r="N85" s="94" t="s">
        <v>41</v>
      </c>
      <c r="O85" s="95">
        <v>0</v>
      </c>
      <c r="P85" s="95">
        <f>O85*H85</f>
        <v>0</v>
      </c>
      <c r="Q85" s="95">
        <v>0</v>
      </c>
      <c r="R85" s="95">
        <f>Q85*H85</f>
        <v>0</v>
      </c>
      <c r="S85" s="95">
        <v>0</v>
      </c>
      <c r="T85" s="96">
        <f>S85*H85</f>
        <v>0</v>
      </c>
      <c r="AR85" s="97" t="s">
        <v>902</v>
      </c>
      <c r="AT85" s="97" t="s">
        <v>127</v>
      </c>
      <c r="AU85" s="97" t="s">
        <v>80</v>
      </c>
      <c r="AY85" s="16" t="s">
        <v>124</v>
      </c>
      <c r="BE85" s="98">
        <f>IF(N85="základní",J85,0)</f>
        <v>0</v>
      </c>
      <c r="BF85" s="98">
        <f>IF(N85="snížená",J85,0)</f>
        <v>0</v>
      </c>
      <c r="BG85" s="98">
        <f>IF(N85="zákl. přenesená",J85,0)</f>
        <v>0</v>
      </c>
      <c r="BH85" s="98">
        <f>IF(N85="sníž. přenesená",J85,0)</f>
        <v>0</v>
      </c>
      <c r="BI85" s="98">
        <f>IF(N85="nulová",J85,0)</f>
        <v>0</v>
      </c>
      <c r="BJ85" s="16" t="s">
        <v>78</v>
      </c>
      <c r="BK85" s="98">
        <f>ROUND(I85*H85,2)</f>
        <v>0</v>
      </c>
      <c r="BL85" s="16" t="s">
        <v>902</v>
      </c>
      <c r="BM85" s="97" t="s">
        <v>903</v>
      </c>
    </row>
    <row r="86" spans="2:65" s="1" customFormat="1">
      <c r="B86" s="27"/>
      <c r="D86" s="229" t="s">
        <v>134</v>
      </c>
      <c r="F86" s="230" t="s">
        <v>904</v>
      </c>
      <c r="I86" s="244"/>
      <c r="L86" s="27"/>
      <c r="M86" s="99"/>
      <c r="T86" s="45"/>
      <c r="AT86" s="16" t="s">
        <v>134</v>
      </c>
      <c r="AU86" s="16" t="s">
        <v>80</v>
      </c>
    </row>
    <row r="87" spans="2:65" s="11" customFormat="1" ht="22.9" customHeight="1">
      <c r="B87" s="84"/>
      <c r="D87" s="85" t="s">
        <v>69</v>
      </c>
      <c r="E87" s="223" t="s">
        <v>905</v>
      </c>
      <c r="F87" s="223" t="s">
        <v>906</v>
      </c>
      <c r="I87" s="257"/>
      <c r="J87" s="271">
        <f>BK87</f>
        <v>0</v>
      </c>
      <c r="L87" s="84"/>
      <c r="M87" s="86"/>
      <c r="P87" s="87">
        <f>SUM(P88:P89)</f>
        <v>0</v>
      </c>
      <c r="R87" s="87">
        <f>SUM(R88:R89)</f>
        <v>0</v>
      </c>
      <c r="T87" s="88">
        <f>SUM(T88:T89)</f>
        <v>0</v>
      </c>
      <c r="AR87" s="85" t="s">
        <v>155</v>
      </c>
      <c r="AT87" s="89" t="s">
        <v>69</v>
      </c>
      <c r="AU87" s="89" t="s">
        <v>78</v>
      </c>
      <c r="AY87" s="85" t="s">
        <v>124</v>
      </c>
      <c r="BK87" s="90">
        <f>SUM(BK88:BK89)</f>
        <v>0</v>
      </c>
    </row>
    <row r="88" spans="2:65" s="1" customFormat="1" ht="16.5" customHeight="1">
      <c r="B88" s="91"/>
      <c r="C88" s="224" t="s">
        <v>80</v>
      </c>
      <c r="D88" s="224" t="s">
        <v>127</v>
      </c>
      <c r="E88" s="225" t="s">
        <v>907</v>
      </c>
      <c r="F88" s="226" t="s">
        <v>906</v>
      </c>
      <c r="G88" s="227" t="s">
        <v>640</v>
      </c>
      <c r="H88" s="228">
        <v>1</v>
      </c>
      <c r="I88" s="92">
        <v>0</v>
      </c>
      <c r="J88" s="272">
        <f>ROUND(I88*H88,2)</f>
        <v>0</v>
      </c>
      <c r="K88" s="226" t="s">
        <v>131</v>
      </c>
      <c r="L88" s="27"/>
      <c r="M88" s="93" t="s">
        <v>3</v>
      </c>
      <c r="N88" s="94" t="s">
        <v>41</v>
      </c>
      <c r="O88" s="95">
        <v>0</v>
      </c>
      <c r="P88" s="95">
        <f>O88*H88</f>
        <v>0</v>
      </c>
      <c r="Q88" s="95">
        <v>0</v>
      </c>
      <c r="R88" s="95">
        <f>Q88*H88</f>
        <v>0</v>
      </c>
      <c r="S88" s="95">
        <v>0</v>
      </c>
      <c r="T88" s="96">
        <f>S88*H88</f>
        <v>0</v>
      </c>
      <c r="AR88" s="97" t="s">
        <v>902</v>
      </c>
      <c r="AT88" s="97" t="s">
        <v>127</v>
      </c>
      <c r="AU88" s="97" t="s">
        <v>80</v>
      </c>
      <c r="AY88" s="16" t="s">
        <v>124</v>
      </c>
      <c r="BE88" s="98">
        <f>IF(N88="základní",J88,0)</f>
        <v>0</v>
      </c>
      <c r="BF88" s="98">
        <f>IF(N88="snížená",J88,0)</f>
        <v>0</v>
      </c>
      <c r="BG88" s="98">
        <f>IF(N88="zákl. přenesená",J88,0)</f>
        <v>0</v>
      </c>
      <c r="BH88" s="98">
        <f>IF(N88="sníž. přenesená",J88,0)</f>
        <v>0</v>
      </c>
      <c r="BI88" s="98">
        <f>IF(N88="nulová",J88,0)</f>
        <v>0</v>
      </c>
      <c r="BJ88" s="16" t="s">
        <v>78</v>
      </c>
      <c r="BK88" s="98">
        <f>ROUND(I88*H88,2)</f>
        <v>0</v>
      </c>
      <c r="BL88" s="16" t="s">
        <v>902</v>
      </c>
      <c r="BM88" s="97" t="s">
        <v>908</v>
      </c>
    </row>
    <row r="89" spans="2:65" s="1" customFormat="1">
      <c r="B89" s="27"/>
      <c r="D89" s="229" t="s">
        <v>134</v>
      </c>
      <c r="F89" s="230" t="s">
        <v>909</v>
      </c>
      <c r="I89" s="244"/>
      <c r="L89" s="27"/>
      <c r="M89" s="119"/>
      <c r="N89" s="120"/>
      <c r="O89" s="120"/>
      <c r="P89" s="120"/>
      <c r="Q89" s="120"/>
      <c r="R89" s="120"/>
      <c r="S89" s="120"/>
      <c r="T89" s="121"/>
      <c r="AT89" s="16" t="s">
        <v>134</v>
      </c>
      <c r="AU89" s="16" t="s">
        <v>80</v>
      </c>
    </row>
    <row r="90" spans="2:65" s="1" customFormat="1" ht="6.95" customHeight="1">
      <c r="B90" s="35"/>
      <c r="C90" s="36"/>
      <c r="D90" s="36"/>
      <c r="E90" s="36"/>
      <c r="F90" s="36"/>
      <c r="G90" s="36"/>
      <c r="H90" s="36"/>
      <c r="I90" s="251"/>
      <c r="J90" s="36"/>
      <c r="K90" s="36"/>
      <c r="L90" s="27"/>
    </row>
  </sheetData>
  <sheetProtection password="CA50" sheet="1" objects="1" scenarios="1"/>
  <autoFilter ref="C81:K89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  <hyperlink ref="F89" r:id="rId2" xr:uid="{00000000-0004-0000-04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22" customWidth="1"/>
    <col min="2" max="2" width="1.6640625" style="122" customWidth="1"/>
    <col min="3" max="4" width="5" style="122" customWidth="1"/>
    <col min="5" max="5" width="11.6640625" style="122" customWidth="1"/>
    <col min="6" max="6" width="9.1640625" style="122" customWidth="1"/>
    <col min="7" max="7" width="5" style="122" customWidth="1"/>
    <col min="8" max="8" width="77.83203125" style="122" customWidth="1"/>
    <col min="9" max="10" width="20" style="122" customWidth="1"/>
    <col min="11" max="11" width="1.6640625" style="122" customWidth="1"/>
  </cols>
  <sheetData>
    <row r="1" spans="2:11" customFormat="1" ht="37.5" customHeight="1"/>
    <row r="2" spans="2:11" customFormat="1" ht="7.5" customHeight="1">
      <c r="B2" s="123"/>
      <c r="C2" s="124"/>
      <c r="D2" s="124"/>
      <c r="E2" s="124"/>
      <c r="F2" s="124"/>
      <c r="G2" s="124"/>
      <c r="H2" s="124"/>
      <c r="I2" s="124"/>
      <c r="J2" s="124"/>
      <c r="K2" s="125"/>
    </row>
    <row r="3" spans="2:11" s="14" customFormat="1" ht="45" customHeight="1">
      <c r="B3" s="126"/>
      <c r="C3" s="320" t="s">
        <v>910</v>
      </c>
      <c r="D3" s="320"/>
      <c r="E3" s="320"/>
      <c r="F3" s="320"/>
      <c r="G3" s="320"/>
      <c r="H3" s="320"/>
      <c r="I3" s="320"/>
      <c r="J3" s="320"/>
      <c r="K3" s="127"/>
    </row>
    <row r="4" spans="2:11" customFormat="1" ht="25.5" customHeight="1">
      <c r="B4" s="128"/>
      <c r="C4" s="325" t="s">
        <v>911</v>
      </c>
      <c r="D4" s="325"/>
      <c r="E4" s="325"/>
      <c r="F4" s="325"/>
      <c r="G4" s="325"/>
      <c r="H4" s="325"/>
      <c r="I4" s="325"/>
      <c r="J4" s="325"/>
      <c r="K4" s="129"/>
    </row>
    <row r="5" spans="2:11" customFormat="1" ht="5.25" customHeight="1">
      <c r="B5" s="128"/>
      <c r="C5" s="130"/>
      <c r="D5" s="130"/>
      <c r="E5" s="130"/>
      <c r="F5" s="130"/>
      <c r="G5" s="130"/>
      <c r="H5" s="130"/>
      <c r="I5" s="130"/>
      <c r="J5" s="130"/>
      <c r="K5" s="129"/>
    </row>
    <row r="6" spans="2:11" customFormat="1" ht="15" customHeight="1">
      <c r="B6" s="128"/>
      <c r="C6" s="324" t="s">
        <v>912</v>
      </c>
      <c r="D6" s="324"/>
      <c r="E6" s="324"/>
      <c r="F6" s="324"/>
      <c r="G6" s="324"/>
      <c r="H6" s="324"/>
      <c r="I6" s="324"/>
      <c r="J6" s="324"/>
      <c r="K6" s="129"/>
    </row>
    <row r="7" spans="2:11" customFormat="1" ht="15" customHeight="1">
      <c r="B7" s="132"/>
      <c r="C7" s="324" t="s">
        <v>913</v>
      </c>
      <c r="D7" s="324"/>
      <c r="E7" s="324"/>
      <c r="F7" s="324"/>
      <c r="G7" s="324"/>
      <c r="H7" s="324"/>
      <c r="I7" s="324"/>
      <c r="J7" s="324"/>
      <c r="K7" s="129"/>
    </row>
    <row r="8" spans="2:11" customFormat="1" ht="12.75" customHeight="1">
      <c r="B8" s="132"/>
      <c r="C8" s="131"/>
      <c r="D8" s="131"/>
      <c r="E8" s="131"/>
      <c r="F8" s="131"/>
      <c r="G8" s="131"/>
      <c r="H8" s="131"/>
      <c r="I8" s="131"/>
      <c r="J8" s="131"/>
      <c r="K8" s="129"/>
    </row>
    <row r="9" spans="2:11" customFormat="1" ht="15" customHeight="1">
      <c r="B9" s="132"/>
      <c r="C9" s="324" t="s">
        <v>914</v>
      </c>
      <c r="D9" s="324"/>
      <c r="E9" s="324"/>
      <c r="F9" s="324"/>
      <c r="G9" s="324"/>
      <c r="H9" s="324"/>
      <c r="I9" s="324"/>
      <c r="J9" s="324"/>
      <c r="K9" s="129"/>
    </row>
    <row r="10" spans="2:11" customFormat="1" ht="15" customHeight="1">
      <c r="B10" s="132"/>
      <c r="C10" s="131"/>
      <c r="D10" s="324" t="s">
        <v>915</v>
      </c>
      <c r="E10" s="324"/>
      <c r="F10" s="324"/>
      <c r="G10" s="324"/>
      <c r="H10" s="324"/>
      <c r="I10" s="324"/>
      <c r="J10" s="324"/>
      <c r="K10" s="129"/>
    </row>
    <row r="11" spans="2:11" customFormat="1" ht="15" customHeight="1">
      <c r="B11" s="132"/>
      <c r="C11" s="133"/>
      <c r="D11" s="324" t="s">
        <v>916</v>
      </c>
      <c r="E11" s="324"/>
      <c r="F11" s="324"/>
      <c r="G11" s="324"/>
      <c r="H11" s="324"/>
      <c r="I11" s="324"/>
      <c r="J11" s="324"/>
      <c r="K11" s="129"/>
    </row>
    <row r="12" spans="2:11" customFormat="1" ht="15" customHeight="1">
      <c r="B12" s="132"/>
      <c r="C12" s="133"/>
      <c r="D12" s="131"/>
      <c r="E12" s="131"/>
      <c r="F12" s="131"/>
      <c r="G12" s="131"/>
      <c r="H12" s="131"/>
      <c r="I12" s="131"/>
      <c r="J12" s="131"/>
      <c r="K12" s="129"/>
    </row>
    <row r="13" spans="2:11" customFormat="1" ht="15" customHeight="1">
      <c r="B13" s="132"/>
      <c r="C13" s="133"/>
      <c r="D13" s="134" t="s">
        <v>917</v>
      </c>
      <c r="E13" s="131"/>
      <c r="F13" s="131"/>
      <c r="G13" s="131"/>
      <c r="H13" s="131"/>
      <c r="I13" s="131"/>
      <c r="J13" s="131"/>
      <c r="K13" s="129"/>
    </row>
    <row r="14" spans="2:11" customFormat="1" ht="12.75" customHeight="1">
      <c r="B14" s="132"/>
      <c r="C14" s="133"/>
      <c r="D14" s="133"/>
      <c r="E14" s="133"/>
      <c r="F14" s="133"/>
      <c r="G14" s="133"/>
      <c r="H14" s="133"/>
      <c r="I14" s="133"/>
      <c r="J14" s="133"/>
      <c r="K14" s="129"/>
    </row>
    <row r="15" spans="2:11" customFormat="1" ht="15" customHeight="1">
      <c r="B15" s="132"/>
      <c r="C15" s="133"/>
      <c r="D15" s="324" t="s">
        <v>918</v>
      </c>
      <c r="E15" s="324"/>
      <c r="F15" s="324"/>
      <c r="G15" s="324"/>
      <c r="H15" s="324"/>
      <c r="I15" s="324"/>
      <c r="J15" s="324"/>
      <c r="K15" s="129"/>
    </row>
    <row r="16" spans="2:11" customFormat="1" ht="15" customHeight="1">
      <c r="B16" s="132"/>
      <c r="C16" s="133"/>
      <c r="D16" s="324" t="s">
        <v>919</v>
      </c>
      <c r="E16" s="324"/>
      <c r="F16" s="324"/>
      <c r="G16" s="324"/>
      <c r="H16" s="324"/>
      <c r="I16" s="324"/>
      <c r="J16" s="324"/>
      <c r="K16" s="129"/>
    </row>
    <row r="17" spans="2:11" customFormat="1" ht="15" customHeight="1">
      <c r="B17" s="132"/>
      <c r="C17" s="133"/>
      <c r="D17" s="324" t="s">
        <v>920</v>
      </c>
      <c r="E17" s="324"/>
      <c r="F17" s="324"/>
      <c r="G17" s="324"/>
      <c r="H17" s="324"/>
      <c r="I17" s="324"/>
      <c r="J17" s="324"/>
      <c r="K17" s="129"/>
    </row>
    <row r="18" spans="2:11" customFormat="1" ht="15" customHeight="1">
      <c r="B18" s="132"/>
      <c r="C18" s="133"/>
      <c r="D18" s="133"/>
      <c r="E18" s="135" t="s">
        <v>77</v>
      </c>
      <c r="F18" s="324" t="s">
        <v>921</v>
      </c>
      <c r="G18" s="324"/>
      <c r="H18" s="324"/>
      <c r="I18" s="324"/>
      <c r="J18" s="324"/>
      <c r="K18" s="129"/>
    </row>
    <row r="19" spans="2:11" customFormat="1" ht="15" customHeight="1">
      <c r="B19" s="132"/>
      <c r="C19" s="133"/>
      <c r="D19" s="133"/>
      <c r="E19" s="135" t="s">
        <v>922</v>
      </c>
      <c r="F19" s="324" t="s">
        <v>923</v>
      </c>
      <c r="G19" s="324"/>
      <c r="H19" s="324"/>
      <c r="I19" s="324"/>
      <c r="J19" s="324"/>
      <c r="K19" s="129"/>
    </row>
    <row r="20" spans="2:11" customFormat="1" ht="15" customHeight="1">
      <c r="B20" s="132"/>
      <c r="C20" s="133"/>
      <c r="D20" s="133"/>
      <c r="E20" s="135" t="s">
        <v>924</v>
      </c>
      <c r="F20" s="324" t="s">
        <v>925</v>
      </c>
      <c r="G20" s="324"/>
      <c r="H20" s="324"/>
      <c r="I20" s="324"/>
      <c r="J20" s="324"/>
      <c r="K20" s="129"/>
    </row>
    <row r="21" spans="2:11" customFormat="1" ht="15" customHeight="1">
      <c r="B21" s="132"/>
      <c r="C21" s="133"/>
      <c r="D21" s="133"/>
      <c r="E21" s="135" t="s">
        <v>89</v>
      </c>
      <c r="F21" s="324" t="s">
        <v>926</v>
      </c>
      <c r="G21" s="324"/>
      <c r="H21" s="324"/>
      <c r="I21" s="324"/>
      <c r="J21" s="324"/>
      <c r="K21" s="129"/>
    </row>
    <row r="22" spans="2:11" customFormat="1" ht="15" customHeight="1">
      <c r="B22" s="132"/>
      <c r="C22" s="133"/>
      <c r="D22" s="133"/>
      <c r="E22" s="135" t="s">
        <v>927</v>
      </c>
      <c r="F22" s="324" t="s">
        <v>928</v>
      </c>
      <c r="G22" s="324"/>
      <c r="H22" s="324"/>
      <c r="I22" s="324"/>
      <c r="J22" s="324"/>
      <c r="K22" s="129"/>
    </row>
    <row r="23" spans="2:11" customFormat="1" ht="15" customHeight="1">
      <c r="B23" s="132"/>
      <c r="C23" s="133"/>
      <c r="D23" s="133"/>
      <c r="E23" s="135" t="s">
        <v>929</v>
      </c>
      <c r="F23" s="324" t="s">
        <v>930</v>
      </c>
      <c r="G23" s="324"/>
      <c r="H23" s="324"/>
      <c r="I23" s="324"/>
      <c r="J23" s="324"/>
      <c r="K23" s="129"/>
    </row>
    <row r="24" spans="2:11" customFormat="1" ht="12.75" customHeight="1">
      <c r="B24" s="132"/>
      <c r="C24" s="133"/>
      <c r="D24" s="133"/>
      <c r="E24" s="133"/>
      <c r="F24" s="133"/>
      <c r="G24" s="133"/>
      <c r="H24" s="133"/>
      <c r="I24" s="133"/>
      <c r="J24" s="133"/>
      <c r="K24" s="129"/>
    </row>
    <row r="25" spans="2:11" customFormat="1" ht="15" customHeight="1">
      <c r="B25" s="132"/>
      <c r="C25" s="324" t="s">
        <v>931</v>
      </c>
      <c r="D25" s="324"/>
      <c r="E25" s="324"/>
      <c r="F25" s="324"/>
      <c r="G25" s="324"/>
      <c r="H25" s="324"/>
      <c r="I25" s="324"/>
      <c r="J25" s="324"/>
      <c r="K25" s="129"/>
    </row>
    <row r="26" spans="2:11" customFormat="1" ht="15" customHeight="1">
      <c r="B26" s="132"/>
      <c r="C26" s="324" t="s">
        <v>932</v>
      </c>
      <c r="D26" s="324"/>
      <c r="E26" s="324"/>
      <c r="F26" s="324"/>
      <c r="G26" s="324"/>
      <c r="H26" s="324"/>
      <c r="I26" s="324"/>
      <c r="J26" s="324"/>
      <c r="K26" s="129"/>
    </row>
    <row r="27" spans="2:11" customFormat="1" ht="15" customHeight="1">
      <c r="B27" s="132"/>
      <c r="C27" s="131"/>
      <c r="D27" s="324" t="s">
        <v>933</v>
      </c>
      <c r="E27" s="324"/>
      <c r="F27" s="324"/>
      <c r="G27" s="324"/>
      <c r="H27" s="324"/>
      <c r="I27" s="324"/>
      <c r="J27" s="324"/>
      <c r="K27" s="129"/>
    </row>
    <row r="28" spans="2:11" customFormat="1" ht="15" customHeight="1">
      <c r="B28" s="132"/>
      <c r="C28" s="133"/>
      <c r="D28" s="324" t="s">
        <v>934</v>
      </c>
      <c r="E28" s="324"/>
      <c r="F28" s="324"/>
      <c r="G28" s="324"/>
      <c r="H28" s="324"/>
      <c r="I28" s="324"/>
      <c r="J28" s="324"/>
      <c r="K28" s="129"/>
    </row>
    <row r="29" spans="2:11" customFormat="1" ht="12.75" customHeight="1">
      <c r="B29" s="132"/>
      <c r="C29" s="133"/>
      <c r="D29" s="133"/>
      <c r="E29" s="133"/>
      <c r="F29" s="133"/>
      <c r="G29" s="133"/>
      <c r="H29" s="133"/>
      <c r="I29" s="133"/>
      <c r="J29" s="133"/>
      <c r="K29" s="129"/>
    </row>
    <row r="30" spans="2:11" customFormat="1" ht="15" customHeight="1">
      <c r="B30" s="132"/>
      <c r="C30" s="133"/>
      <c r="D30" s="324" t="s">
        <v>935</v>
      </c>
      <c r="E30" s="324"/>
      <c r="F30" s="324"/>
      <c r="G30" s="324"/>
      <c r="H30" s="324"/>
      <c r="I30" s="324"/>
      <c r="J30" s="324"/>
      <c r="K30" s="129"/>
    </row>
    <row r="31" spans="2:11" customFormat="1" ht="15" customHeight="1">
      <c r="B31" s="132"/>
      <c r="C31" s="133"/>
      <c r="D31" s="324" t="s">
        <v>936</v>
      </c>
      <c r="E31" s="324"/>
      <c r="F31" s="324"/>
      <c r="G31" s="324"/>
      <c r="H31" s="324"/>
      <c r="I31" s="324"/>
      <c r="J31" s="324"/>
      <c r="K31" s="129"/>
    </row>
    <row r="32" spans="2:11" customFormat="1" ht="12.75" customHeight="1">
      <c r="B32" s="132"/>
      <c r="C32" s="133"/>
      <c r="D32" s="133"/>
      <c r="E32" s="133"/>
      <c r="F32" s="133"/>
      <c r="G32" s="133"/>
      <c r="H32" s="133"/>
      <c r="I32" s="133"/>
      <c r="J32" s="133"/>
      <c r="K32" s="129"/>
    </row>
    <row r="33" spans="2:11" customFormat="1" ht="15" customHeight="1">
      <c r="B33" s="132"/>
      <c r="C33" s="133"/>
      <c r="D33" s="324" t="s">
        <v>937</v>
      </c>
      <c r="E33" s="324"/>
      <c r="F33" s="324"/>
      <c r="G33" s="324"/>
      <c r="H33" s="324"/>
      <c r="I33" s="324"/>
      <c r="J33" s="324"/>
      <c r="K33" s="129"/>
    </row>
    <row r="34" spans="2:11" customFormat="1" ht="15" customHeight="1">
      <c r="B34" s="132"/>
      <c r="C34" s="133"/>
      <c r="D34" s="324" t="s">
        <v>938</v>
      </c>
      <c r="E34" s="324"/>
      <c r="F34" s="324"/>
      <c r="G34" s="324"/>
      <c r="H34" s="324"/>
      <c r="I34" s="324"/>
      <c r="J34" s="324"/>
      <c r="K34" s="129"/>
    </row>
    <row r="35" spans="2:11" customFormat="1" ht="15" customHeight="1">
      <c r="B35" s="132"/>
      <c r="C35" s="133"/>
      <c r="D35" s="324" t="s">
        <v>939</v>
      </c>
      <c r="E35" s="324"/>
      <c r="F35" s="324"/>
      <c r="G35" s="324"/>
      <c r="H35" s="324"/>
      <c r="I35" s="324"/>
      <c r="J35" s="324"/>
      <c r="K35" s="129"/>
    </row>
    <row r="36" spans="2:11" customFormat="1" ht="15" customHeight="1">
      <c r="B36" s="132"/>
      <c r="C36" s="133"/>
      <c r="D36" s="131"/>
      <c r="E36" s="134" t="s">
        <v>110</v>
      </c>
      <c r="F36" s="131"/>
      <c r="G36" s="324" t="s">
        <v>940</v>
      </c>
      <c r="H36" s="324"/>
      <c r="I36" s="324"/>
      <c r="J36" s="324"/>
      <c r="K36" s="129"/>
    </row>
    <row r="37" spans="2:11" customFormat="1" ht="30.75" customHeight="1">
      <c r="B37" s="132"/>
      <c r="C37" s="133"/>
      <c r="D37" s="131"/>
      <c r="E37" s="134" t="s">
        <v>941</v>
      </c>
      <c r="F37" s="131"/>
      <c r="G37" s="324" t="s">
        <v>942</v>
      </c>
      <c r="H37" s="324"/>
      <c r="I37" s="324"/>
      <c r="J37" s="324"/>
      <c r="K37" s="129"/>
    </row>
    <row r="38" spans="2:11" customFormat="1" ht="15" customHeight="1">
      <c r="B38" s="132"/>
      <c r="C38" s="133"/>
      <c r="D38" s="131"/>
      <c r="E38" s="134" t="s">
        <v>51</v>
      </c>
      <c r="F38" s="131"/>
      <c r="G38" s="324" t="s">
        <v>943</v>
      </c>
      <c r="H38" s="324"/>
      <c r="I38" s="324"/>
      <c r="J38" s="324"/>
      <c r="K38" s="129"/>
    </row>
    <row r="39" spans="2:11" customFormat="1" ht="15" customHeight="1">
      <c r="B39" s="132"/>
      <c r="C39" s="133"/>
      <c r="D39" s="131"/>
      <c r="E39" s="134" t="s">
        <v>52</v>
      </c>
      <c r="F39" s="131"/>
      <c r="G39" s="324" t="s">
        <v>944</v>
      </c>
      <c r="H39" s="324"/>
      <c r="I39" s="324"/>
      <c r="J39" s="324"/>
      <c r="K39" s="129"/>
    </row>
    <row r="40" spans="2:11" customFormat="1" ht="15" customHeight="1">
      <c r="B40" s="132"/>
      <c r="C40" s="133"/>
      <c r="D40" s="131"/>
      <c r="E40" s="134" t="s">
        <v>111</v>
      </c>
      <c r="F40" s="131"/>
      <c r="G40" s="324" t="s">
        <v>945</v>
      </c>
      <c r="H40" s="324"/>
      <c r="I40" s="324"/>
      <c r="J40" s="324"/>
      <c r="K40" s="129"/>
    </row>
    <row r="41" spans="2:11" customFormat="1" ht="15" customHeight="1">
      <c r="B41" s="132"/>
      <c r="C41" s="133"/>
      <c r="D41" s="131"/>
      <c r="E41" s="134" t="s">
        <v>112</v>
      </c>
      <c r="F41" s="131"/>
      <c r="G41" s="324" t="s">
        <v>946</v>
      </c>
      <c r="H41" s="324"/>
      <c r="I41" s="324"/>
      <c r="J41" s="324"/>
      <c r="K41" s="129"/>
    </row>
    <row r="42" spans="2:11" customFormat="1" ht="15" customHeight="1">
      <c r="B42" s="132"/>
      <c r="C42" s="133"/>
      <c r="D42" s="131"/>
      <c r="E42" s="134" t="s">
        <v>947</v>
      </c>
      <c r="F42" s="131"/>
      <c r="G42" s="324" t="s">
        <v>948</v>
      </c>
      <c r="H42" s="324"/>
      <c r="I42" s="324"/>
      <c r="J42" s="324"/>
      <c r="K42" s="129"/>
    </row>
    <row r="43" spans="2:11" customFormat="1" ht="15" customHeight="1">
      <c r="B43" s="132"/>
      <c r="C43" s="133"/>
      <c r="D43" s="131"/>
      <c r="E43" s="134"/>
      <c r="F43" s="131"/>
      <c r="G43" s="324" t="s">
        <v>949</v>
      </c>
      <c r="H43" s="324"/>
      <c r="I43" s="324"/>
      <c r="J43" s="324"/>
      <c r="K43" s="129"/>
    </row>
    <row r="44" spans="2:11" customFormat="1" ht="15" customHeight="1">
      <c r="B44" s="132"/>
      <c r="C44" s="133"/>
      <c r="D44" s="131"/>
      <c r="E44" s="134" t="s">
        <v>950</v>
      </c>
      <c r="F44" s="131"/>
      <c r="G44" s="324" t="s">
        <v>951</v>
      </c>
      <c r="H44" s="324"/>
      <c r="I44" s="324"/>
      <c r="J44" s="324"/>
      <c r="K44" s="129"/>
    </row>
    <row r="45" spans="2:11" customFormat="1" ht="15" customHeight="1">
      <c r="B45" s="132"/>
      <c r="C45" s="133"/>
      <c r="D45" s="131"/>
      <c r="E45" s="134" t="s">
        <v>114</v>
      </c>
      <c r="F45" s="131"/>
      <c r="G45" s="324" t="s">
        <v>952</v>
      </c>
      <c r="H45" s="324"/>
      <c r="I45" s="324"/>
      <c r="J45" s="324"/>
      <c r="K45" s="129"/>
    </row>
    <row r="46" spans="2:11" customFormat="1" ht="12.75" customHeight="1">
      <c r="B46" s="132"/>
      <c r="C46" s="133"/>
      <c r="D46" s="131"/>
      <c r="E46" s="131"/>
      <c r="F46" s="131"/>
      <c r="G46" s="131"/>
      <c r="H46" s="131"/>
      <c r="I46" s="131"/>
      <c r="J46" s="131"/>
      <c r="K46" s="129"/>
    </row>
    <row r="47" spans="2:11" customFormat="1" ht="15" customHeight="1">
      <c r="B47" s="132"/>
      <c r="C47" s="133"/>
      <c r="D47" s="324" t="s">
        <v>953</v>
      </c>
      <c r="E47" s="324"/>
      <c r="F47" s="324"/>
      <c r="G47" s="324"/>
      <c r="H47" s="324"/>
      <c r="I47" s="324"/>
      <c r="J47" s="324"/>
      <c r="K47" s="129"/>
    </row>
    <row r="48" spans="2:11" customFormat="1" ht="15" customHeight="1">
      <c r="B48" s="132"/>
      <c r="C48" s="133"/>
      <c r="D48" s="133"/>
      <c r="E48" s="324" t="s">
        <v>954</v>
      </c>
      <c r="F48" s="324"/>
      <c r="G48" s="324"/>
      <c r="H48" s="324"/>
      <c r="I48" s="324"/>
      <c r="J48" s="324"/>
      <c r="K48" s="129"/>
    </row>
    <row r="49" spans="2:11" customFormat="1" ht="15" customHeight="1">
      <c r="B49" s="132"/>
      <c r="C49" s="133"/>
      <c r="D49" s="133"/>
      <c r="E49" s="324" t="s">
        <v>955</v>
      </c>
      <c r="F49" s="324"/>
      <c r="G49" s="324"/>
      <c r="H49" s="324"/>
      <c r="I49" s="324"/>
      <c r="J49" s="324"/>
      <c r="K49" s="129"/>
    </row>
    <row r="50" spans="2:11" customFormat="1" ht="15" customHeight="1">
      <c r="B50" s="132"/>
      <c r="C50" s="133"/>
      <c r="D50" s="133"/>
      <c r="E50" s="324" t="s">
        <v>956</v>
      </c>
      <c r="F50" s="324"/>
      <c r="G50" s="324"/>
      <c r="H50" s="324"/>
      <c r="I50" s="324"/>
      <c r="J50" s="324"/>
      <c r="K50" s="129"/>
    </row>
    <row r="51" spans="2:11" customFormat="1" ht="15" customHeight="1">
      <c r="B51" s="132"/>
      <c r="C51" s="133"/>
      <c r="D51" s="324" t="s">
        <v>957</v>
      </c>
      <c r="E51" s="324"/>
      <c r="F51" s="324"/>
      <c r="G51" s="324"/>
      <c r="H51" s="324"/>
      <c r="I51" s="324"/>
      <c r="J51" s="324"/>
      <c r="K51" s="129"/>
    </row>
    <row r="52" spans="2:11" customFormat="1" ht="25.5" customHeight="1">
      <c r="B52" s="128"/>
      <c r="C52" s="325" t="s">
        <v>958</v>
      </c>
      <c r="D52" s="325"/>
      <c r="E52" s="325"/>
      <c r="F52" s="325"/>
      <c r="G52" s="325"/>
      <c r="H52" s="325"/>
      <c r="I52" s="325"/>
      <c r="J52" s="325"/>
      <c r="K52" s="129"/>
    </row>
    <row r="53" spans="2:11" customFormat="1" ht="5.25" customHeight="1">
      <c r="B53" s="128"/>
      <c r="C53" s="130"/>
      <c r="D53" s="130"/>
      <c r="E53" s="130"/>
      <c r="F53" s="130"/>
      <c r="G53" s="130"/>
      <c r="H53" s="130"/>
      <c r="I53" s="130"/>
      <c r="J53" s="130"/>
      <c r="K53" s="129"/>
    </row>
    <row r="54" spans="2:11" customFormat="1" ht="15" customHeight="1">
      <c r="B54" s="128"/>
      <c r="C54" s="324" t="s">
        <v>959</v>
      </c>
      <c r="D54" s="324"/>
      <c r="E54" s="324"/>
      <c r="F54" s="324"/>
      <c r="G54" s="324"/>
      <c r="H54" s="324"/>
      <c r="I54" s="324"/>
      <c r="J54" s="324"/>
      <c r="K54" s="129"/>
    </row>
    <row r="55" spans="2:11" customFormat="1" ht="15" customHeight="1">
      <c r="B55" s="128"/>
      <c r="C55" s="324" t="s">
        <v>960</v>
      </c>
      <c r="D55" s="324"/>
      <c r="E55" s="324"/>
      <c r="F55" s="324"/>
      <c r="G55" s="324"/>
      <c r="H55" s="324"/>
      <c r="I55" s="324"/>
      <c r="J55" s="324"/>
      <c r="K55" s="129"/>
    </row>
    <row r="56" spans="2:11" customFormat="1" ht="12.75" customHeight="1">
      <c r="B56" s="128"/>
      <c r="C56" s="131"/>
      <c r="D56" s="131"/>
      <c r="E56" s="131"/>
      <c r="F56" s="131"/>
      <c r="G56" s="131"/>
      <c r="H56" s="131"/>
      <c r="I56" s="131"/>
      <c r="J56" s="131"/>
      <c r="K56" s="129"/>
    </row>
    <row r="57" spans="2:11" customFormat="1" ht="15" customHeight="1">
      <c r="B57" s="128"/>
      <c r="C57" s="324" t="s">
        <v>961</v>
      </c>
      <c r="D57" s="324"/>
      <c r="E57" s="324"/>
      <c r="F57" s="324"/>
      <c r="G57" s="324"/>
      <c r="H57" s="324"/>
      <c r="I57" s="324"/>
      <c r="J57" s="324"/>
      <c r="K57" s="129"/>
    </row>
    <row r="58" spans="2:11" customFormat="1" ht="15" customHeight="1">
      <c r="B58" s="128"/>
      <c r="C58" s="133"/>
      <c r="D58" s="324" t="s">
        <v>962</v>
      </c>
      <c r="E58" s="324"/>
      <c r="F58" s="324"/>
      <c r="G58" s="324"/>
      <c r="H58" s="324"/>
      <c r="I58" s="324"/>
      <c r="J58" s="324"/>
      <c r="K58" s="129"/>
    </row>
    <row r="59" spans="2:11" customFormat="1" ht="15" customHeight="1">
      <c r="B59" s="128"/>
      <c r="C59" s="133"/>
      <c r="D59" s="324" t="s">
        <v>963</v>
      </c>
      <c r="E59" s="324"/>
      <c r="F59" s="324"/>
      <c r="G59" s="324"/>
      <c r="H59" s="324"/>
      <c r="I59" s="324"/>
      <c r="J59" s="324"/>
      <c r="K59" s="129"/>
    </row>
    <row r="60" spans="2:11" customFormat="1" ht="15" customHeight="1">
      <c r="B60" s="128"/>
      <c r="C60" s="133"/>
      <c r="D60" s="324" t="s">
        <v>964</v>
      </c>
      <c r="E60" s="324"/>
      <c r="F60" s="324"/>
      <c r="G60" s="324"/>
      <c r="H60" s="324"/>
      <c r="I60" s="324"/>
      <c r="J60" s="324"/>
      <c r="K60" s="129"/>
    </row>
    <row r="61" spans="2:11" customFormat="1" ht="15" customHeight="1">
      <c r="B61" s="128"/>
      <c r="C61" s="133"/>
      <c r="D61" s="324" t="s">
        <v>965</v>
      </c>
      <c r="E61" s="324"/>
      <c r="F61" s="324"/>
      <c r="G61" s="324"/>
      <c r="H61" s="324"/>
      <c r="I61" s="324"/>
      <c r="J61" s="324"/>
      <c r="K61" s="129"/>
    </row>
    <row r="62" spans="2:11" customFormat="1" ht="15" customHeight="1">
      <c r="B62" s="128"/>
      <c r="C62" s="133"/>
      <c r="D62" s="323" t="s">
        <v>966</v>
      </c>
      <c r="E62" s="323"/>
      <c r="F62" s="323"/>
      <c r="G62" s="323"/>
      <c r="H62" s="323"/>
      <c r="I62" s="323"/>
      <c r="J62" s="323"/>
      <c r="K62" s="129"/>
    </row>
    <row r="63" spans="2:11" customFormat="1" ht="15" customHeight="1">
      <c r="B63" s="128"/>
      <c r="C63" s="133"/>
      <c r="D63" s="324" t="s">
        <v>967</v>
      </c>
      <c r="E63" s="324"/>
      <c r="F63" s="324"/>
      <c r="G63" s="324"/>
      <c r="H63" s="324"/>
      <c r="I63" s="324"/>
      <c r="J63" s="324"/>
      <c r="K63" s="129"/>
    </row>
    <row r="64" spans="2:11" customFormat="1" ht="12.75" customHeight="1">
      <c r="B64" s="128"/>
      <c r="C64" s="133"/>
      <c r="D64" s="133"/>
      <c r="E64" s="136"/>
      <c r="F64" s="133"/>
      <c r="G64" s="133"/>
      <c r="H64" s="133"/>
      <c r="I64" s="133"/>
      <c r="J64" s="133"/>
      <c r="K64" s="129"/>
    </row>
    <row r="65" spans="2:11" customFormat="1" ht="15" customHeight="1">
      <c r="B65" s="128"/>
      <c r="C65" s="133"/>
      <c r="D65" s="324" t="s">
        <v>968</v>
      </c>
      <c r="E65" s="324"/>
      <c r="F65" s="324"/>
      <c r="G65" s="324"/>
      <c r="H65" s="324"/>
      <c r="I65" s="324"/>
      <c r="J65" s="324"/>
      <c r="K65" s="129"/>
    </row>
    <row r="66" spans="2:11" customFormat="1" ht="15" customHeight="1">
      <c r="B66" s="128"/>
      <c r="C66" s="133"/>
      <c r="D66" s="323" t="s">
        <v>969</v>
      </c>
      <c r="E66" s="323"/>
      <c r="F66" s="323"/>
      <c r="G66" s="323"/>
      <c r="H66" s="323"/>
      <c r="I66" s="323"/>
      <c r="J66" s="323"/>
      <c r="K66" s="129"/>
    </row>
    <row r="67" spans="2:11" customFormat="1" ht="15" customHeight="1">
      <c r="B67" s="128"/>
      <c r="C67" s="133"/>
      <c r="D67" s="324" t="s">
        <v>970</v>
      </c>
      <c r="E67" s="324"/>
      <c r="F67" s="324"/>
      <c r="G67" s="324"/>
      <c r="H67" s="324"/>
      <c r="I67" s="324"/>
      <c r="J67" s="324"/>
      <c r="K67" s="129"/>
    </row>
    <row r="68" spans="2:11" customFormat="1" ht="15" customHeight="1">
      <c r="B68" s="128"/>
      <c r="C68" s="133"/>
      <c r="D68" s="324" t="s">
        <v>971</v>
      </c>
      <c r="E68" s="324"/>
      <c r="F68" s="324"/>
      <c r="G68" s="324"/>
      <c r="H68" s="324"/>
      <c r="I68" s="324"/>
      <c r="J68" s="324"/>
      <c r="K68" s="129"/>
    </row>
    <row r="69" spans="2:11" customFormat="1" ht="15" customHeight="1">
      <c r="B69" s="128"/>
      <c r="C69" s="133"/>
      <c r="D69" s="324" t="s">
        <v>972</v>
      </c>
      <c r="E69" s="324"/>
      <c r="F69" s="324"/>
      <c r="G69" s="324"/>
      <c r="H69" s="324"/>
      <c r="I69" s="324"/>
      <c r="J69" s="324"/>
      <c r="K69" s="129"/>
    </row>
    <row r="70" spans="2:11" customFormat="1" ht="15" customHeight="1">
      <c r="B70" s="128"/>
      <c r="C70" s="133"/>
      <c r="D70" s="324" t="s">
        <v>973</v>
      </c>
      <c r="E70" s="324"/>
      <c r="F70" s="324"/>
      <c r="G70" s="324"/>
      <c r="H70" s="324"/>
      <c r="I70" s="324"/>
      <c r="J70" s="324"/>
      <c r="K70" s="129"/>
    </row>
    <row r="71" spans="2:11" customFormat="1" ht="12.75" customHeight="1">
      <c r="B71" s="137"/>
      <c r="C71" s="138"/>
      <c r="D71" s="138"/>
      <c r="E71" s="138"/>
      <c r="F71" s="138"/>
      <c r="G71" s="138"/>
      <c r="H71" s="138"/>
      <c r="I71" s="138"/>
      <c r="J71" s="138"/>
      <c r="K71" s="139"/>
    </row>
    <row r="72" spans="2:11" customFormat="1" ht="18.75" customHeight="1">
      <c r="B72" s="140"/>
      <c r="C72" s="140"/>
      <c r="D72" s="140"/>
      <c r="E72" s="140"/>
      <c r="F72" s="140"/>
      <c r="G72" s="140"/>
      <c r="H72" s="140"/>
      <c r="I72" s="140"/>
      <c r="J72" s="140"/>
      <c r="K72" s="141"/>
    </row>
    <row r="73" spans="2:11" customFormat="1" ht="18.75" customHeight="1">
      <c r="B73" s="141"/>
      <c r="C73" s="141"/>
      <c r="D73" s="141"/>
      <c r="E73" s="141"/>
      <c r="F73" s="141"/>
      <c r="G73" s="141"/>
      <c r="H73" s="141"/>
      <c r="I73" s="141"/>
      <c r="J73" s="141"/>
      <c r="K73" s="141"/>
    </row>
    <row r="74" spans="2:11" customFormat="1" ht="7.5" customHeight="1">
      <c r="B74" s="142"/>
      <c r="C74" s="143"/>
      <c r="D74" s="143"/>
      <c r="E74" s="143"/>
      <c r="F74" s="143"/>
      <c r="G74" s="143"/>
      <c r="H74" s="143"/>
      <c r="I74" s="143"/>
      <c r="J74" s="143"/>
      <c r="K74" s="144"/>
    </row>
    <row r="75" spans="2:11" customFormat="1" ht="45" customHeight="1">
      <c r="B75" s="145"/>
      <c r="C75" s="322" t="s">
        <v>974</v>
      </c>
      <c r="D75" s="322"/>
      <c r="E75" s="322"/>
      <c r="F75" s="322"/>
      <c r="G75" s="322"/>
      <c r="H75" s="322"/>
      <c r="I75" s="322"/>
      <c r="J75" s="322"/>
      <c r="K75" s="146"/>
    </row>
    <row r="76" spans="2:11" customFormat="1" ht="17.25" customHeight="1">
      <c r="B76" s="145"/>
      <c r="C76" s="147" t="s">
        <v>975</v>
      </c>
      <c r="D76" s="147"/>
      <c r="E76" s="147"/>
      <c r="F76" s="147" t="s">
        <v>976</v>
      </c>
      <c r="G76" s="148"/>
      <c r="H76" s="147" t="s">
        <v>52</v>
      </c>
      <c r="I76" s="147" t="s">
        <v>55</v>
      </c>
      <c r="J76" s="147" t="s">
        <v>977</v>
      </c>
      <c r="K76" s="146"/>
    </row>
    <row r="77" spans="2:11" customFormat="1" ht="17.25" customHeight="1">
      <c r="B77" s="145"/>
      <c r="C77" s="149" t="s">
        <v>978</v>
      </c>
      <c r="D77" s="149"/>
      <c r="E77" s="149"/>
      <c r="F77" s="150" t="s">
        <v>979</v>
      </c>
      <c r="G77" s="151"/>
      <c r="H77" s="149"/>
      <c r="I77" s="149"/>
      <c r="J77" s="149" t="s">
        <v>980</v>
      </c>
      <c r="K77" s="146"/>
    </row>
    <row r="78" spans="2:11" customFormat="1" ht="5.25" customHeight="1">
      <c r="B78" s="145"/>
      <c r="C78" s="152"/>
      <c r="D78" s="152"/>
      <c r="E78" s="152"/>
      <c r="F78" s="152"/>
      <c r="G78" s="153"/>
      <c r="H78" s="152"/>
      <c r="I78" s="152"/>
      <c r="J78" s="152"/>
      <c r="K78" s="146"/>
    </row>
    <row r="79" spans="2:11" customFormat="1" ht="15" customHeight="1">
      <c r="B79" s="145"/>
      <c r="C79" s="134" t="s">
        <v>51</v>
      </c>
      <c r="D79" s="154"/>
      <c r="E79" s="154"/>
      <c r="F79" s="155" t="s">
        <v>981</v>
      </c>
      <c r="G79" s="156"/>
      <c r="H79" s="134" t="s">
        <v>982</v>
      </c>
      <c r="I79" s="134" t="s">
        <v>983</v>
      </c>
      <c r="J79" s="134">
        <v>20</v>
      </c>
      <c r="K79" s="146"/>
    </row>
    <row r="80" spans="2:11" customFormat="1" ht="15" customHeight="1">
      <c r="B80" s="145"/>
      <c r="C80" s="134" t="s">
        <v>984</v>
      </c>
      <c r="D80" s="134"/>
      <c r="E80" s="134"/>
      <c r="F80" s="155" t="s">
        <v>981</v>
      </c>
      <c r="G80" s="156"/>
      <c r="H80" s="134" t="s">
        <v>985</v>
      </c>
      <c r="I80" s="134" t="s">
        <v>983</v>
      </c>
      <c r="J80" s="134">
        <v>120</v>
      </c>
      <c r="K80" s="146"/>
    </row>
    <row r="81" spans="2:11" customFormat="1" ht="15" customHeight="1">
      <c r="B81" s="157"/>
      <c r="C81" s="134" t="s">
        <v>986</v>
      </c>
      <c r="D81" s="134"/>
      <c r="E81" s="134"/>
      <c r="F81" s="155" t="s">
        <v>987</v>
      </c>
      <c r="G81" s="156"/>
      <c r="H81" s="134" t="s">
        <v>988</v>
      </c>
      <c r="I81" s="134" t="s">
        <v>983</v>
      </c>
      <c r="J81" s="134">
        <v>50</v>
      </c>
      <c r="K81" s="146"/>
    </row>
    <row r="82" spans="2:11" customFormat="1" ht="15" customHeight="1">
      <c r="B82" s="157"/>
      <c r="C82" s="134" t="s">
        <v>989</v>
      </c>
      <c r="D82" s="134"/>
      <c r="E82" s="134"/>
      <c r="F82" s="155" t="s">
        <v>981</v>
      </c>
      <c r="G82" s="156"/>
      <c r="H82" s="134" t="s">
        <v>990</v>
      </c>
      <c r="I82" s="134" t="s">
        <v>991</v>
      </c>
      <c r="J82" s="134"/>
      <c r="K82" s="146"/>
    </row>
    <row r="83" spans="2:11" customFormat="1" ht="15" customHeight="1">
      <c r="B83" s="157"/>
      <c r="C83" s="134" t="s">
        <v>992</v>
      </c>
      <c r="D83" s="134"/>
      <c r="E83" s="134"/>
      <c r="F83" s="155" t="s">
        <v>987</v>
      </c>
      <c r="G83" s="134"/>
      <c r="H83" s="134" t="s">
        <v>993</v>
      </c>
      <c r="I83" s="134" t="s">
        <v>983</v>
      </c>
      <c r="J83" s="134">
        <v>15</v>
      </c>
      <c r="K83" s="146"/>
    </row>
    <row r="84" spans="2:11" customFormat="1" ht="15" customHeight="1">
      <c r="B84" s="157"/>
      <c r="C84" s="134" t="s">
        <v>994</v>
      </c>
      <c r="D84" s="134"/>
      <c r="E84" s="134"/>
      <c r="F84" s="155" t="s">
        <v>987</v>
      </c>
      <c r="G84" s="134"/>
      <c r="H84" s="134" t="s">
        <v>995</v>
      </c>
      <c r="I84" s="134" t="s">
        <v>983</v>
      </c>
      <c r="J84" s="134">
        <v>15</v>
      </c>
      <c r="K84" s="146"/>
    </row>
    <row r="85" spans="2:11" customFormat="1" ht="15" customHeight="1">
      <c r="B85" s="157"/>
      <c r="C85" s="134" t="s">
        <v>996</v>
      </c>
      <c r="D85" s="134"/>
      <c r="E85" s="134"/>
      <c r="F85" s="155" t="s">
        <v>987</v>
      </c>
      <c r="G85" s="134"/>
      <c r="H85" s="134" t="s">
        <v>997</v>
      </c>
      <c r="I85" s="134" t="s">
        <v>983</v>
      </c>
      <c r="J85" s="134">
        <v>20</v>
      </c>
      <c r="K85" s="146"/>
    </row>
    <row r="86" spans="2:11" customFormat="1" ht="15" customHeight="1">
      <c r="B86" s="157"/>
      <c r="C86" s="134" t="s">
        <v>998</v>
      </c>
      <c r="D86" s="134"/>
      <c r="E86" s="134"/>
      <c r="F86" s="155" t="s">
        <v>987</v>
      </c>
      <c r="G86" s="134"/>
      <c r="H86" s="134" t="s">
        <v>999</v>
      </c>
      <c r="I86" s="134" t="s">
        <v>983</v>
      </c>
      <c r="J86" s="134">
        <v>20</v>
      </c>
      <c r="K86" s="146"/>
    </row>
    <row r="87" spans="2:11" customFormat="1" ht="15" customHeight="1">
      <c r="B87" s="157"/>
      <c r="C87" s="134" t="s">
        <v>1000</v>
      </c>
      <c r="D87" s="134"/>
      <c r="E87" s="134"/>
      <c r="F87" s="155" t="s">
        <v>987</v>
      </c>
      <c r="G87" s="156"/>
      <c r="H87" s="134" t="s">
        <v>1001</v>
      </c>
      <c r="I87" s="134" t="s">
        <v>983</v>
      </c>
      <c r="J87" s="134">
        <v>50</v>
      </c>
      <c r="K87" s="146"/>
    </row>
    <row r="88" spans="2:11" customFormat="1" ht="15" customHeight="1">
      <c r="B88" s="157"/>
      <c r="C88" s="134" t="s">
        <v>1002</v>
      </c>
      <c r="D88" s="134"/>
      <c r="E88" s="134"/>
      <c r="F88" s="155" t="s">
        <v>987</v>
      </c>
      <c r="G88" s="156"/>
      <c r="H88" s="134" t="s">
        <v>1003</v>
      </c>
      <c r="I88" s="134" t="s">
        <v>983</v>
      </c>
      <c r="J88" s="134">
        <v>20</v>
      </c>
      <c r="K88" s="146"/>
    </row>
    <row r="89" spans="2:11" customFormat="1" ht="15" customHeight="1">
      <c r="B89" s="157"/>
      <c r="C89" s="134" t="s">
        <v>1004</v>
      </c>
      <c r="D89" s="134"/>
      <c r="E89" s="134"/>
      <c r="F89" s="155" t="s">
        <v>987</v>
      </c>
      <c r="G89" s="156"/>
      <c r="H89" s="134" t="s">
        <v>1005</v>
      </c>
      <c r="I89" s="134" t="s">
        <v>983</v>
      </c>
      <c r="J89" s="134">
        <v>20</v>
      </c>
      <c r="K89" s="146"/>
    </row>
    <row r="90" spans="2:11" customFormat="1" ht="15" customHeight="1">
      <c r="B90" s="157"/>
      <c r="C90" s="134" t="s">
        <v>1006</v>
      </c>
      <c r="D90" s="134"/>
      <c r="E90" s="134"/>
      <c r="F90" s="155" t="s">
        <v>987</v>
      </c>
      <c r="G90" s="156"/>
      <c r="H90" s="134" t="s">
        <v>1007</v>
      </c>
      <c r="I90" s="134" t="s">
        <v>983</v>
      </c>
      <c r="J90" s="134">
        <v>50</v>
      </c>
      <c r="K90" s="146"/>
    </row>
    <row r="91" spans="2:11" customFormat="1" ht="15" customHeight="1">
      <c r="B91" s="157"/>
      <c r="C91" s="134" t="s">
        <v>1008</v>
      </c>
      <c r="D91" s="134"/>
      <c r="E91" s="134"/>
      <c r="F91" s="155" t="s">
        <v>987</v>
      </c>
      <c r="G91" s="156"/>
      <c r="H91" s="134" t="s">
        <v>1008</v>
      </c>
      <c r="I91" s="134" t="s">
        <v>983</v>
      </c>
      <c r="J91" s="134">
        <v>50</v>
      </c>
      <c r="K91" s="146"/>
    </row>
    <row r="92" spans="2:11" customFormat="1" ht="15" customHeight="1">
      <c r="B92" s="157"/>
      <c r="C92" s="134" t="s">
        <v>1009</v>
      </c>
      <c r="D92" s="134"/>
      <c r="E92" s="134"/>
      <c r="F92" s="155" t="s">
        <v>987</v>
      </c>
      <c r="G92" s="156"/>
      <c r="H92" s="134" t="s">
        <v>1010</v>
      </c>
      <c r="I92" s="134" t="s">
        <v>983</v>
      </c>
      <c r="J92" s="134">
        <v>255</v>
      </c>
      <c r="K92" s="146"/>
    </row>
    <row r="93" spans="2:11" customFormat="1" ht="15" customHeight="1">
      <c r="B93" s="157"/>
      <c r="C93" s="134" t="s">
        <v>1011</v>
      </c>
      <c r="D93" s="134"/>
      <c r="E93" s="134"/>
      <c r="F93" s="155" t="s">
        <v>981</v>
      </c>
      <c r="G93" s="156"/>
      <c r="H93" s="134" t="s">
        <v>1012</v>
      </c>
      <c r="I93" s="134" t="s">
        <v>1013</v>
      </c>
      <c r="J93" s="134"/>
      <c r="K93" s="146"/>
    </row>
    <row r="94" spans="2:11" customFormat="1" ht="15" customHeight="1">
      <c r="B94" s="157"/>
      <c r="C94" s="134" t="s">
        <v>1014</v>
      </c>
      <c r="D94" s="134"/>
      <c r="E94" s="134"/>
      <c r="F94" s="155" t="s">
        <v>981</v>
      </c>
      <c r="G94" s="156"/>
      <c r="H94" s="134" t="s">
        <v>1015</v>
      </c>
      <c r="I94" s="134" t="s">
        <v>1016</v>
      </c>
      <c r="J94" s="134"/>
      <c r="K94" s="146"/>
    </row>
    <row r="95" spans="2:11" customFormat="1" ht="15" customHeight="1">
      <c r="B95" s="157"/>
      <c r="C95" s="134" t="s">
        <v>1017</v>
      </c>
      <c r="D95" s="134"/>
      <c r="E95" s="134"/>
      <c r="F95" s="155" t="s">
        <v>981</v>
      </c>
      <c r="G95" s="156"/>
      <c r="H95" s="134" t="s">
        <v>1017</v>
      </c>
      <c r="I95" s="134" t="s">
        <v>1016</v>
      </c>
      <c r="J95" s="134"/>
      <c r="K95" s="146"/>
    </row>
    <row r="96" spans="2:11" customFormat="1" ht="15" customHeight="1">
      <c r="B96" s="157"/>
      <c r="C96" s="134" t="s">
        <v>36</v>
      </c>
      <c r="D96" s="134"/>
      <c r="E96" s="134"/>
      <c r="F96" s="155" t="s">
        <v>981</v>
      </c>
      <c r="G96" s="156"/>
      <c r="H96" s="134" t="s">
        <v>1018</v>
      </c>
      <c r="I96" s="134" t="s">
        <v>1016</v>
      </c>
      <c r="J96" s="134"/>
      <c r="K96" s="146"/>
    </row>
    <row r="97" spans="2:11" customFormat="1" ht="15" customHeight="1">
      <c r="B97" s="157"/>
      <c r="C97" s="134" t="s">
        <v>46</v>
      </c>
      <c r="D97" s="134"/>
      <c r="E97" s="134"/>
      <c r="F97" s="155" t="s">
        <v>981</v>
      </c>
      <c r="G97" s="156"/>
      <c r="H97" s="134" t="s">
        <v>1019</v>
      </c>
      <c r="I97" s="134" t="s">
        <v>1016</v>
      </c>
      <c r="J97" s="134"/>
      <c r="K97" s="146"/>
    </row>
    <row r="98" spans="2:11" customFormat="1" ht="15" customHeight="1">
      <c r="B98" s="158"/>
      <c r="C98" s="159"/>
      <c r="D98" s="159"/>
      <c r="E98" s="159"/>
      <c r="F98" s="159"/>
      <c r="G98" s="159"/>
      <c r="H98" s="159"/>
      <c r="I98" s="159"/>
      <c r="J98" s="159"/>
      <c r="K98" s="160"/>
    </row>
    <row r="99" spans="2:11" customFormat="1" ht="18.75" customHeight="1">
      <c r="B99" s="161"/>
      <c r="C99" s="162"/>
      <c r="D99" s="162"/>
      <c r="E99" s="162"/>
      <c r="F99" s="162"/>
      <c r="G99" s="162"/>
      <c r="H99" s="162"/>
      <c r="I99" s="162"/>
      <c r="J99" s="162"/>
      <c r="K99" s="161"/>
    </row>
    <row r="100" spans="2:11" customFormat="1" ht="18.75" customHeight="1"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</row>
    <row r="101" spans="2:11" customFormat="1" ht="7.5" customHeight="1">
      <c r="B101" s="142"/>
      <c r="C101" s="143"/>
      <c r="D101" s="143"/>
      <c r="E101" s="143"/>
      <c r="F101" s="143"/>
      <c r="G101" s="143"/>
      <c r="H101" s="143"/>
      <c r="I101" s="143"/>
      <c r="J101" s="143"/>
      <c r="K101" s="144"/>
    </row>
    <row r="102" spans="2:11" customFormat="1" ht="45" customHeight="1">
      <c r="B102" s="145"/>
      <c r="C102" s="322" t="s">
        <v>1020</v>
      </c>
      <c r="D102" s="322"/>
      <c r="E102" s="322"/>
      <c r="F102" s="322"/>
      <c r="G102" s="322"/>
      <c r="H102" s="322"/>
      <c r="I102" s="322"/>
      <c r="J102" s="322"/>
      <c r="K102" s="146"/>
    </row>
    <row r="103" spans="2:11" customFormat="1" ht="17.25" customHeight="1">
      <c r="B103" s="145"/>
      <c r="C103" s="147" t="s">
        <v>975</v>
      </c>
      <c r="D103" s="147"/>
      <c r="E103" s="147"/>
      <c r="F103" s="147" t="s">
        <v>976</v>
      </c>
      <c r="G103" s="148"/>
      <c r="H103" s="147" t="s">
        <v>52</v>
      </c>
      <c r="I103" s="147" t="s">
        <v>55</v>
      </c>
      <c r="J103" s="147" t="s">
        <v>977</v>
      </c>
      <c r="K103" s="146"/>
    </row>
    <row r="104" spans="2:11" customFormat="1" ht="17.25" customHeight="1">
      <c r="B104" s="145"/>
      <c r="C104" s="149" t="s">
        <v>978</v>
      </c>
      <c r="D104" s="149"/>
      <c r="E104" s="149"/>
      <c r="F104" s="150" t="s">
        <v>979</v>
      </c>
      <c r="G104" s="151"/>
      <c r="H104" s="149"/>
      <c r="I104" s="149"/>
      <c r="J104" s="149" t="s">
        <v>980</v>
      </c>
      <c r="K104" s="146"/>
    </row>
    <row r="105" spans="2:11" customFormat="1" ht="5.25" customHeight="1">
      <c r="B105" s="145"/>
      <c r="C105" s="147"/>
      <c r="D105" s="147"/>
      <c r="E105" s="147"/>
      <c r="F105" s="147"/>
      <c r="G105" s="163"/>
      <c r="H105" s="147"/>
      <c r="I105" s="147"/>
      <c r="J105" s="147"/>
      <c r="K105" s="146"/>
    </row>
    <row r="106" spans="2:11" customFormat="1" ht="15" customHeight="1">
      <c r="B106" s="145"/>
      <c r="C106" s="134" t="s">
        <v>51</v>
      </c>
      <c r="D106" s="154"/>
      <c r="E106" s="154"/>
      <c r="F106" s="155" t="s">
        <v>981</v>
      </c>
      <c r="G106" s="134"/>
      <c r="H106" s="134" t="s">
        <v>1021</v>
      </c>
      <c r="I106" s="134" t="s">
        <v>983</v>
      </c>
      <c r="J106" s="134">
        <v>20</v>
      </c>
      <c r="K106" s="146"/>
    </row>
    <row r="107" spans="2:11" customFormat="1" ht="15" customHeight="1">
      <c r="B107" s="145"/>
      <c r="C107" s="134" t="s">
        <v>984</v>
      </c>
      <c r="D107" s="134"/>
      <c r="E107" s="134"/>
      <c r="F107" s="155" t="s">
        <v>981</v>
      </c>
      <c r="G107" s="134"/>
      <c r="H107" s="134" t="s">
        <v>1021</v>
      </c>
      <c r="I107" s="134" t="s">
        <v>983</v>
      </c>
      <c r="J107" s="134">
        <v>120</v>
      </c>
      <c r="K107" s="146"/>
    </row>
    <row r="108" spans="2:11" customFormat="1" ht="15" customHeight="1">
      <c r="B108" s="157"/>
      <c r="C108" s="134" t="s">
        <v>986</v>
      </c>
      <c r="D108" s="134"/>
      <c r="E108" s="134"/>
      <c r="F108" s="155" t="s">
        <v>987</v>
      </c>
      <c r="G108" s="134"/>
      <c r="H108" s="134" t="s">
        <v>1021</v>
      </c>
      <c r="I108" s="134" t="s">
        <v>983</v>
      </c>
      <c r="J108" s="134">
        <v>50</v>
      </c>
      <c r="K108" s="146"/>
    </row>
    <row r="109" spans="2:11" customFormat="1" ht="15" customHeight="1">
      <c r="B109" s="157"/>
      <c r="C109" s="134" t="s">
        <v>989</v>
      </c>
      <c r="D109" s="134"/>
      <c r="E109" s="134"/>
      <c r="F109" s="155" t="s">
        <v>981</v>
      </c>
      <c r="G109" s="134"/>
      <c r="H109" s="134" t="s">
        <v>1021</v>
      </c>
      <c r="I109" s="134" t="s">
        <v>991</v>
      </c>
      <c r="J109" s="134"/>
      <c r="K109" s="146"/>
    </row>
    <row r="110" spans="2:11" customFormat="1" ht="15" customHeight="1">
      <c r="B110" s="157"/>
      <c r="C110" s="134" t="s">
        <v>1000</v>
      </c>
      <c r="D110" s="134"/>
      <c r="E110" s="134"/>
      <c r="F110" s="155" t="s">
        <v>987</v>
      </c>
      <c r="G110" s="134"/>
      <c r="H110" s="134" t="s">
        <v>1021</v>
      </c>
      <c r="I110" s="134" t="s">
        <v>983</v>
      </c>
      <c r="J110" s="134">
        <v>50</v>
      </c>
      <c r="K110" s="146"/>
    </row>
    <row r="111" spans="2:11" customFormat="1" ht="15" customHeight="1">
      <c r="B111" s="157"/>
      <c r="C111" s="134" t="s">
        <v>1008</v>
      </c>
      <c r="D111" s="134"/>
      <c r="E111" s="134"/>
      <c r="F111" s="155" t="s">
        <v>987</v>
      </c>
      <c r="G111" s="134"/>
      <c r="H111" s="134" t="s">
        <v>1021</v>
      </c>
      <c r="I111" s="134" t="s">
        <v>983</v>
      </c>
      <c r="J111" s="134">
        <v>50</v>
      </c>
      <c r="K111" s="146"/>
    </row>
    <row r="112" spans="2:11" customFormat="1" ht="15" customHeight="1">
      <c r="B112" s="157"/>
      <c r="C112" s="134" t="s">
        <v>1006</v>
      </c>
      <c r="D112" s="134"/>
      <c r="E112" s="134"/>
      <c r="F112" s="155" t="s">
        <v>987</v>
      </c>
      <c r="G112" s="134"/>
      <c r="H112" s="134" t="s">
        <v>1021</v>
      </c>
      <c r="I112" s="134" t="s">
        <v>983</v>
      </c>
      <c r="J112" s="134">
        <v>50</v>
      </c>
      <c r="K112" s="146"/>
    </row>
    <row r="113" spans="2:11" customFormat="1" ht="15" customHeight="1">
      <c r="B113" s="157"/>
      <c r="C113" s="134" t="s">
        <v>51</v>
      </c>
      <c r="D113" s="134"/>
      <c r="E113" s="134"/>
      <c r="F113" s="155" t="s">
        <v>981</v>
      </c>
      <c r="G113" s="134"/>
      <c r="H113" s="134" t="s">
        <v>1022</v>
      </c>
      <c r="I113" s="134" t="s">
        <v>983</v>
      </c>
      <c r="J113" s="134">
        <v>20</v>
      </c>
      <c r="K113" s="146"/>
    </row>
    <row r="114" spans="2:11" customFormat="1" ht="15" customHeight="1">
      <c r="B114" s="157"/>
      <c r="C114" s="134" t="s">
        <v>1023</v>
      </c>
      <c r="D114" s="134"/>
      <c r="E114" s="134"/>
      <c r="F114" s="155" t="s">
        <v>981</v>
      </c>
      <c r="G114" s="134"/>
      <c r="H114" s="134" t="s">
        <v>1024</v>
      </c>
      <c r="I114" s="134" t="s">
        <v>983</v>
      </c>
      <c r="J114" s="134">
        <v>120</v>
      </c>
      <c r="K114" s="146"/>
    </row>
    <row r="115" spans="2:11" customFormat="1" ht="15" customHeight="1">
      <c r="B115" s="157"/>
      <c r="C115" s="134" t="s">
        <v>36</v>
      </c>
      <c r="D115" s="134"/>
      <c r="E115" s="134"/>
      <c r="F115" s="155" t="s">
        <v>981</v>
      </c>
      <c r="G115" s="134"/>
      <c r="H115" s="134" t="s">
        <v>1025</v>
      </c>
      <c r="I115" s="134" t="s">
        <v>1016</v>
      </c>
      <c r="J115" s="134"/>
      <c r="K115" s="146"/>
    </row>
    <row r="116" spans="2:11" customFormat="1" ht="15" customHeight="1">
      <c r="B116" s="157"/>
      <c r="C116" s="134" t="s">
        <v>46</v>
      </c>
      <c r="D116" s="134"/>
      <c r="E116" s="134"/>
      <c r="F116" s="155" t="s">
        <v>981</v>
      </c>
      <c r="G116" s="134"/>
      <c r="H116" s="134" t="s">
        <v>1026</v>
      </c>
      <c r="I116" s="134" t="s">
        <v>1016</v>
      </c>
      <c r="J116" s="134"/>
      <c r="K116" s="146"/>
    </row>
    <row r="117" spans="2:11" customFormat="1" ht="15" customHeight="1">
      <c r="B117" s="157"/>
      <c r="C117" s="134" t="s">
        <v>55</v>
      </c>
      <c r="D117" s="134"/>
      <c r="E117" s="134"/>
      <c r="F117" s="155" t="s">
        <v>981</v>
      </c>
      <c r="G117" s="134"/>
      <c r="H117" s="134" t="s">
        <v>1027</v>
      </c>
      <c r="I117" s="134" t="s">
        <v>1028</v>
      </c>
      <c r="J117" s="134"/>
      <c r="K117" s="146"/>
    </row>
    <row r="118" spans="2:11" customFormat="1" ht="15" customHeight="1">
      <c r="B118" s="158"/>
      <c r="C118" s="164"/>
      <c r="D118" s="164"/>
      <c r="E118" s="164"/>
      <c r="F118" s="164"/>
      <c r="G118" s="164"/>
      <c r="H118" s="164"/>
      <c r="I118" s="164"/>
      <c r="J118" s="164"/>
      <c r="K118" s="160"/>
    </row>
    <row r="119" spans="2:11" customFormat="1" ht="18.75" customHeight="1">
      <c r="B119" s="165"/>
      <c r="C119" s="166"/>
      <c r="D119" s="166"/>
      <c r="E119" s="166"/>
      <c r="F119" s="167"/>
      <c r="G119" s="166"/>
      <c r="H119" s="166"/>
      <c r="I119" s="166"/>
      <c r="J119" s="166"/>
      <c r="K119" s="165"/>
    </row>
    <row r="120" spans="2:11" customFormat="1" ht="18.75" customHeight="1">
      <c r="B120" s="141"/>
      <c r="C120" s="141"/>
      <c r="D120" s="141"/>
      <c r="E120" s="141"/>
      <c r="F120" s="141"/>
      <c r="G120" s="141"/>
      <c r="H120" s="141"/>
      <c r="I120" s="141"/>
      <c r="J120" s="141"/>
      <c r="K120" s="141"/>
    </row>
    <row r="121" spans="2:11" customFormat="1" ht="7.5" customHeight="1">
      <c r="B121" s="168"/>
      <c r="C121" s="169"/>
      <c r="D121" s="169"/>
      <c r="E121" s="169"/>
      <c r="F121" s="169"/>
      <c r="G121" s="169"/>
      <c r="H121" s="169"/>
      <c r="I121" s="169"/>
      <c r="J121" s="169"/>
      <c r="K121" s="170"/>
    </row>
    <row r="122" spans="2:11" customFormat="1" ht="45" customHeight="1">
      <c r="B122" s="171"/>
      <c r="C122" s="320" t="s">
        <v>1029</v>
      </c>
      <c r="D122" s="320"/>
      <c r="E122" s="320"/>
      <c r="F122" s="320"/>
      <c r="G122" s="320"/>
      <c r="H122" s="320"/>
      <c r="I122" s="320"/>
      <c r="J122" s="320"/>
      <c r="K122" s="172"/>
    </row>
    <row r="123" spans="2:11" customFormat="1" ht="17.25" customHeight="1">
      <c r="B123" s="173"/>
      <c r="C123" s="147" t="s">
        <v>975</v>
      </c>
      <c r="D123" s="147"/>
      <c r="E123" s="147"/>
      <c r="F123" s="147" t="s">
        <v>976</v>
      </c>
      <c r="G123" s="148"/>
      <c r="H123" s="147" t="s">
        <v>52</v>
      </c>
      <c r="I123" s="147" t="s">
        <v>55</v>
      </c>
      <c r="J123" s="147" t="s">
        <v>977</v>
      </c>
      <c r="K123" s="174"/>
    </row>
    <row r="124" spans="2:11" customFormat="1" ht="17.25" customHeight="1">
      <c r="B124" s="173"/>
      <c r="C124" s="149" t="s">
        <v>978</v>
      </c>
      <c r="D124" s="149"/>
      <c r="E124" s="149"/>
      <c r="F124" s="150" t="s">
        <v>979</v>
      </c>
      <c r="G124" s="151"/>
      <c r="H124" s="149"/>
      <c r="I124" s="149"/>
      <c r="J124" s="149" t="s">
        <v>980</v>
      </c>
      <c r="K124" s="174"/>
    </row>
    <row r="125" spans="2:11" customFormat="1" ht="5.25" customHeight="1">
      <c r="B125" s="175"/>
      <c r="C125" s="152"/>
      <c r="D125" s="152"/>
      <c r="E125" s="152"/>
      <c r="F125" s="152"/>
      <c r="G125" s="176"/>
      <c r="H125" s="152"/>
      <c r="I125" s="152"/>
      <c r="J125" s="152"/>
      <c r="K125" s="177"/>
    </row>
    <row r="126" spans="2:11" customFormat="1" ht="15" customHeight="1">
      <c r="B126" s="175"/>
      <c r="C126" s="134" t="s">
        <v>984</v>
      </c>
      <c r="D126" s="154"/>
      <c r="E126" s="154"/>
      <c r="F126" s="155" t="s">
        <v>981</v>
      </c>
      <c r="G126" s="134"/>
      <c r="H126" s="134" t="s">
        <v>1021</v>
      </c>
      <c r="I126" s="134" t="s">
        <v>983</v>
      </c>
      <c r="J126" s="134">
        <v>120</v>
      </c>
      <c r="K126" s="178"/>
    </row>
    <row r="127" spans="2:11" customFormat="1" ht="15" customHeight="1">
      <c r="B127" s="175"/>
      <c r="C127" s="134" t="s">
        <v>1030</v>
      </c>
      <c r="D127" s="134"/>
      <c r="E127" s="134"/>
      <c r="F127" s="155" t="s">
        <v>981</v>
      </c>
      <c r="G127" s="134"/>
      <c r="H127" s="134" t="s">
        <v>1031</v>
      </c>
      <c r="I127" s="134" t="s">
        <v>983</v>
      </c>
      <c r="J127" s="134" t="s">
        <v>1032</v>
      </c>
      <c r="K127" s="178"/>
    </row>
    <row r="128" spans="2:11" customFormat="1" ht="15" customHeight="1">
      <c r="B128" s="175"/>
      <c r="C128" s="134" t="s">
        <v>929</v>
      </c>
      <c r="D128" s="134"/>
      <c r="E128" s="134"/>
      <c r="F128" s="155" t="s">
        <v>981</v>
      </c>
      <c r="G128" s="134"/>
      <c r="H128" s="134" t="s">
        <v>1033</v>
      </c>
      <c r="I128" s="134" t="s">
        <v>983</v>
      </c>
      <c r="J128" s="134" t="s">
        <v>1032</v>
      </c>
      <c r="K128" s="178"/>
    </row>
    <row r="129" spans="2:11" customFormat="1" ht="15" customHeight="1">
      <c r="B129" s="175"/>
      <c r="C129" s="134" t="s">
        <v>992</v>
      </c>
      <c r="D129" s="134"/>
      <c r="E129" s="134"/>
      <c r="F129" s="155" t="s">
        <v>987</v>
      </c>
      <c r="G129" s="134"/>
      <c r="H129" s="134" t="s">
        <v>993</v>
      </c>
      <c r="I129" s="134" t="s">
        <v>983</v>
      </c>
      <c r="J129" s="134">
        <v>15</v>
      </c>
      <c r="K129" s="178"/>
    </row>
    <row r="130" spans="2:11" customFormat="1" ht="15" customHeight="1">
      <c r="B130" s="175"/>
      <c r="C130" s="134" t="s">
        <v>994</v>
      </c>
      <c r="D130" s="134"/>
      <c r="E130" s="134"/>
      <c r="F130" s="155" t="s">
        <v>987</v>
      </c>
      <c r="G130" s="134"/>
      <c r="H130" s="134" t="s">
        <v>995</v>
      </c>
      <c r="I130" s="134" t="s">
        <v>983</v>
      </c>
      <c r="J130" s="134">
        <v>15</v>
      </c>
      <c r="K130" s="178"/>
    </row>
    <row r="131" spans="2:11" customFormat="1" ht="15" customHeight="1">
      <c r="B131" s="175"/>
      <c r="C131" s="134" t="s">
        <v>996</v>
      </c>
      <c r="D131" s="134"/>
      <c r="E131" s="134"/>
      <c r="F131" s="155" t="s">
        <v>987</v>
      </c>
      <c r="G131" s="134"/>
      <c r="H131" s="134" t="s">
        <v>997</v>
      </c>
      <c r="I131" s="134" t="s">
        <v>983</v>
      </c>
      <c r="J131" s="134">
        <v>20</v>
      </c>
      <c r="K131" s="178"/>
    </row>
    <row r="132" spans="2:11" customFormat="1" ht="15" customHeight="1">
      <c r="B132" s="175"/>
      <c r="C132" s="134" t="s">
        <v>998</v>
      </c>
      <c r="D132" s="134"/>
      <c r="E132" s="134"/>
      <c r="F132" s="155" t="s">
        <v>987</v>
      </c>
      <c r="G132" s="134"/>
      <c r="H132" s="134" t="s">
        <v>999</v>
      </c>
      <c r="I132" s="134" t="s">
        <v>983</v>
      </c>
      <c r="J132" s="134">
        <v>20</v>
      </c>
      <c r="K132" s="178"/>
    </row>
    <row r="133" spans="2:11" customFormat="1" ht="15" customHeight="1">
      <c r="B133" s="175"/>
      <c r="C133" s="134" t="s">
        <v>986</v>
      </c>
      <c r="D133" s="134"/>
      <c r="E133" s="134"/>
      <c r="F133" s="155" t="s">
        <v>987</v>
      </c>
      <c r="G133" s="134"/>
      <c r="H133" s="134" t="s">
        <v>1021</v>
      </c>
      <c r="I133" s="134" t="s">
        <v>983</v>
      </c>
      <c r="J133" s="134">
        <v>50</v>
      </c>
      <c r="K133" s="178"/>
    </row>
    <row r="134" spans="2:11" customFormat="1" ht="15" customHeight="1">
      <c r="B134" s="175"/>
      <c r="C134" s="134" t="s">
        <v>1000</v>
      </c>
      <c r="D134" s="134"/>
      <c r="E134" s="134"/>
      <c r="F134" s="155" t="s">
        <v>987</v>
      </c>
      <c r="G134" s="134"/>
      <c r="H134" s="134" t="s">
        <v>1021</v>
      </c>
      <c r="I134" s="134" t="s">
        <v>983</v>
      </c>
      <c r="J134" s="134">
        <v>50</v>
      </c>
      <c r="K134" s="178"/>
    </row>
    <row r="135" spans="2:11" customFormat="1" ht="15" customHeight="1">
      <c r="B135" s="175"/>
      <c r="C135" s="134" t="s">
        <v>1006</v>
      </c>
      <c r="D135" s="134"/>
      <c r="E135" s="134"/>
      <c r="F135" s="155" t="s">
        <v>987</v>
      </c>
      <c r="G135" s="134"/>
      <c r="H135" s="134" t="s">
        <v>1021</v>
      </c>
      <c r="I135" s="134" t="s">
        <v>983</v>
      </c>
      <c r="J135" s="134">
        <v>50</v>
      </c>
      <c r="K135" s="178"/>
    </row>
    <row r="136" spans="2:11" customFormat="1" ht="15" customHeight="1">
      <c r="B136" s="175"/>
      <c r="C136" s="134" t="s">
        <v>1008</v>
      </c>
      <c r="D136" s="134"/>
      <c r="E136" s="134"/>
      <c r="F136" s="155" t="s">
        <v>987</v>
      </c>
      <c r="G136" s="134"/>
      <c r="H136" s="134" t="s">
        <v>1021</v>
      </c>
      <c r="I136" s="134" t="s">
        <v>983</v>
      </c>
      <c r="J136" s="134">
        <v>50</v>
      </c>
      <c r="K136" s="178"/>
    </row>
    <row r="137" spans="2:11" customFormat="1" ht="15" customHeight="1">
      <c r="B137" s="175"/>
      <c r="C137" s="134" t="s">
        <v>1009</v>
      </c>
      <c r="D137" s="134"/>
      <c r="E137" s="134"/>
      <c r="F137" s="155" t="s">
        <v>987</v>
      </c>
      <c r="G137" s="134"/>
      <c r="H137" s="134" t="s">
        <v>1034</v>
      </c>
      <c r="I137" s="134" t="s">
        <v>983</v>
      </c>
      <c r="J137" s="134">
        <v>255</v>
      </c>
      <c r="K137" s="178"/>
    </row>
    <row r="138" spans="2:11" customFormat="1" ht="15" customHeight="1">
      <c r="B138" s="175"/>
      <c r="C138" s="134" t="s">
        <v>1011</v>
      </c>
      <c r="D138" s="134"/>
      <c r="E138" s="134"/>
      <c r="F138" s="155" t="s">
        <v>981</v>
      </c>
      <c r="G138" s="134"/>
      <c r="H138" s="134" t="s">
        <v>1035</v>
      </c>
      <c r="I138" s="134" t="s">
        <v>1013</v>
      </c>
      <c r="J138" s="134"/>
      <c r="K138" s="178"/>
    </row>
    <row r="139" spans="2:11" customFormat="1" ht="15" customHeight="1">
      <c r="B139" s="175"/>
      <c r="C139" s="134" t="s">
        <v>1014</v>
      </c>
      <c r="D139" s="134"/>
      <c r="E139" s="134"/>
      <c r="F139" s="155" t="s">
        <v>981</v>
      </c>
      <c r="G139" s="134"/>
      <c r="H139" s="134" t="s">
        <v>1036</v>
      </c>
      <c r="I139" s="134" t="s">
        <v>1016</v>
      </c>
      <c r="J139" s="134"/>
      <c r="K139" s="178"/>
    </row>
    <row r="140" spans="2:11" customFormat="1" ht="15" customHeight="1">
      <c r="B140" s="175"/>
      <c r="C140" s="134" t="s">
        <v>1017</v>
      </c>
      <c r="D140" s="134"/>
      <c r="E140" s="134"/>
      <c r="F140" s="155" t="s">
        <v>981</v>
      </c>
      <c r="G140" s="134"/>
      <c r="H140" s="134" t="s">
        <v>1017</v>
      </c>
      <c r="I140" s="134" t="s">
        <v>1016</v>
      </c>
      <c r="J140" s="134"/>
      <c r="K140" s="178"/>
    </row>
    <row r="141" spans="2:11" customFormat="1" ht="15" customHeight="1">
      <c r="B141" s="175"/>
      <c r="C141" s="134" t="s">
        <v>36</v>
      </c>
      <c r="D141" s="134"/>
      <c r="E141" s="134"/>
      <c r="F141" s="155" t="s">
        <v>981</v>
      </c>
      <c r="G141" s="134"/>
      <c r="H141" s="134" t="s">
        <v>1037</v>
      </c>
      <c r="I141" s="134" t="s">
        <v>1016</v>
      </c>
      <c r="J141" s="134"/>
      <c r="K141" s="178"/>
    </row>
    <row r="142" spans="2:11" customFormat="1" ht="15" customHeight="1">
      <c r="B142" s="175"/>
      <c r="C142" s="134" t="s">
        <v>1038</v>
      </c>
      <c r="D142" s="134"/>
      <c r="E142" s="134"/>
      <c r="F142" s="155" t="s">
        <v>981</v>
      </c>
      <c r="G142" s="134"/>
      <c r="H142" s="134" t="s">
        <v>1039</v>
      </c>
      <c r="I142" s="134" t="s">
        <v>1016</v>
      </c>
      <c r="J142" s="134"/>
      <c r="K142" s="178"/>
    </row>
    <row r="143" spans="2:11" customFormat="1" ht="15" customHeight="1">
      <c r="B143" s="179"/>
      <c r="C143" s="180"/>
      <c r="D143" s="180"/>
      <c r="E143" s="180"/>
      <c r="F143" s="180"/>
      <c r="G143" s="180"/>
      <c r="H143" s="180"/>
      <c r="I143" s="180"/>
      <c r="J143" s="180"/>
      <c r="K143" s="181"/>
    </row>
    <row r="144" spans="2:11" customFormat="1" ht="18.75" customHeight="1">
      <c r="B144" s="166"/>
      <c r="C144" s="166"/>
      <c r="D144" s="166"/>
      <c r="E144" s="166"/>
      <c r="F144" s="167"/>
      <c r="G144" s="166"/>
      <c r="H144" s="166"/>
      <c r="I144" s="166"/>
      <c r="J144" s="166"/>
      <c r="K144" s="166"/>
    </row>
    <row r="145" spans="2:11" customFormat="1" ht="18.75" customHeight="1">
      <c r="B145" s="141"/>
      <c r="C145" s="141"/>
      <c r="D145" s="141"/>
      <c r="E145" s="141"/>
      <c r="F145" s="141"/>
      <c r="G145" s="141"/>
      <c r="H145" s="141"/>
      <c r="I145" s="141"/>
      <c r="J145" s="141"/>
      <c r="K145" s="141"/>
    </row>
    <row r="146" spans="2:11" customFormat="1" ht="7.5" customHeight="1">
      <c r="B146" s="142"/>
      <c r="C146" s="143"/>
      <c r="D146" s="143"/>
      <c r="E146" s="143"/>
      <c r="F146" s="143"/>
      <c r="G146" s="143"/>
      <c r="H146" s="143"/>
      <c r="I146" s="143"/>
      <c r="J146" s="143"/>
      <c r="K146" s="144"/>
    </row>
    <row r="147" spans="2:11" customFormat="1" ht="45" customHeight="1">
      <c r="B147" s="145"/>
      <c r="C147" s="322" t="s">
        <v>1040</v>
      </c>
      <c r="D147" s="322"/>
      <c r="E147" s="322"/>
      <c r="F147" s="322"/>
      <c r="G147" s="322"/>
      <c r="H147" s="322"/>
      <c r="I147" s="322"/>
      <c r="J147" s="322"/>
      <c r="K147" s="146"/>
    </row>
    <row r="148" spans="2:11" customFormat="1" ht="17.25" customHeight="1">
      <c r="B148" s="145"/>
      <c r="C148" s="147" t="s">
        <v>975</v>
      </c>
      <c r="D148" s="147"/>
      <c r="E148" s="147"/>
      <c r="F148" s="147" t="s">
        <v>976</v>
      </c>
      <c r="G148" s="148"/>
      <c r="H148" s="147" t="s">
        <v>52</v>
      </c>
      <c r="I148" s="147" t="s">
        <v>55</v>
      </c>
      <c r="J148" s="147" t="s">
        <v>977</v>
      </c>
      <c r="K148" s="146"/>
    </row>
    <row r="149" spans="2:11" customFormat="1" ht="17.25" customHeight="1">
      <c r="B149" s="145"/>
      <c r="C149" s="149" t="s">
        <v>978</v>
      </c>
      <c r="D149" s="149"/>
      <c r="E149" s="149"/>
      <c r="F149" s="150" t="s">
        <v>979</v>
      </c>
      <c r="G149" s="151"/>
      <c r="H149" s="149"/>
      <c r="I149" s="149"/>
      <c r="J149" s="149" t="s">
        <v>980</v>
      </c>
      <c r="K149" s="146"/>
    </row>
    <row r="150" spans="2:11" customFormat="1" ht="5.25" customHeight="1">
      <c r="B150" s="157"/>
      <c r="C150" s="152"/>
      <c r="D150" s="152"/>
      <c r="E150" s="152"/>
      <c r="F150" s="152"/>
      <c r="G150" s="153"/>
      <c r="H150" s="152"/>
      <c r="I150" s="152"/>
      <c r="J150" s="152"/>
      <c r="K150" s="178"/>
    </row>
    <row r="151" spans="2:11" customFormat="1" ht="15" customHeight="1">
      <c r="B151" s="157"/>
      <c r="C151" s="182" t="s">
        <v>984</v>
      </c>
      <c r="D151" s="134"/>
      <c r="E151" s="134"/>
      <c r="F151" s="183" t="s">
        <v>981</v>
      </c>
      <c r="G151" s="134"/>
      <c r="H151" s="182" t="s">
        <v>1021</v>
      </c>
      <c r="I151" s="182" t="s">
        <v>983</v>
      </c>
      <c r="J151" s="182">
        <v>120</v>
      </c>
      <c r="K151" s="178"/>
    </row>
    <row r="152" spans="2:11" customFormat="1" ht="15" customHeight="1">
      <c r="B152" s="157"/>
      <c r="C152" s="182" t="s">
        <v>1030</v>
      </c>
      <c r="D152" s="134"/>
      <c r="E152" s="134"/>
      <c r="F152" s="183" t="s">
        <v>981</v>
      </c>
      <c r="G152" s="134"/>
      <c r="H152" s="182" t="s">
        <v>1041</v>
      </c>
      <c r="I152" s="182" t="s">
        <v>983</v>
      </c>
      <c r="J152" s="182" t="s">
        <v>1032</v>
      </c>
      <c r="K152" s="178"/>
    </row>
    <row r="153" spans="2:11" customFormat="1" ht="15" customHeight="1">
      <c r="B153" s="157"/>
      <c r="C153" s="182" t="s">
        <v>929</v>
      </c>
      <c r="D153" s="134"/>
      <c r="E153" s="134"/>
      <c r="F153" s="183" t="s">
        <v>981</v>
      </c>
      <c r="G153" s="134"/>
      <c r="H153" s="182" t="s">
        <v>1042</v>
      </c>
      <c r="I153" s="182" t="s">
        <v>983</v>
      </c>
      <c r="J153" s="182" t="s">
        <v>1032</v>
      </c>
      <c r="K153" s="178"/>
    </row>
    <row r="154" spans="2:11" customFormat="1" ht="15" customHeight="1">
      <c r="B154" s="157"/>
      <c r="C154" s="182" t="s">
        <v>986</v>
      </c>
      <c r="D154" s="134"/>
      <c r="E154" s="134"/>
      <c r="F154" s="183" t="s">
        <v>987</v>
      </c>
      <c r="G154" s="134"/>
      <c r="H154" s="182" t="s">
        <v>1021</v>
      </c>
      <c r="I154" s="182" t="s">
        <v>983</v>
      </c>
      <c r="J154" s="182">
        <v>50</v>
      </c>
      <c r="K154" s="178"/>
    </row>
    <row r="155" spans="2:11" customFormat="1" ht="15" customHeight="1">
      <c r="B155" s="157"/>
      <c r="C155" s="182" t="s">
        <v>989</v>
      </c>
      <c r="D155" s="134"/>
      <c r="E155" s="134"/>
      <c r="F155" s="183" t="s">
        <v>981</v>
      </c>
      <c r="G155" s="134"/>
      <c r="H155" s="182" t="s">
        <v>1021</v>
      </c>
      <c r="I155" s="182" t="s">
        <v>991</v>
      </c>
      <c r="J155" s="182"/>
      <c r="K155" s="178"/>
    </row>
    <row r="156" spans="2:11" customFormat="1" ht="15" customHeight="1">
      <c r="B156" s="157"/>
      <c r="C156" s="182" t="s">
        <v>1000</v>
      </c>
      <c r="D156" s="134"/>
      <c r="E156" s="134"/>
      <c r="F156" s="183" t="s">
        <v>987</v>
      </c>
      <c r="G156" s="134"/>
      <c r="H156" s="182" t="s">
        <v>1021</v>
      </c>
      <c r="I156" s="182" t="s">
        <v>983</v>
      </c>
      <c r="J156" s="182">
        <v>50</v>
      </c>
      <c r="K156" s="178"/>
    </row>
    <row r="157" spans="2:11" customFormat="1" ht="15" customHeight="1">
      <c r="B157" s="157"/>
      <c r="C157" s="182" t="s">
        <v>1008</v>
      </c>
      <c r="D157" s="134"/>
      <c r="E157" s="134"/>
      <c r="F157" s="183" t="s">
        <v>987</v>
      </c>
      <c r="G157" s="134"/>
      <c r="H157" s="182" t="s">
        <v>1021</v>
      </c>
      <c r="I157" s="182" t="s">
        <v>983</v>
      </c>
      <c r="J157" s="182">
        <v>50</v>
      </c>
      <c r="K157" s="178"/>
    </row>
    <row r="158" spans="2:11" customFormat="1" ht="15" customHeight="1">
      <c r="B158" s="157"/>
      <c r="C158" s="182" t="s">
        <v>1006</v>
      </c>
      <c r="D158" s="134"/>
      <c r="E158" s="134"/>
      <c r="F158" s="183" t="s">
        <v>987</v>
      </c>
      <c r="G158" s="134"/>
      <c r="H158" s="182" t="s">
        <v>1021</v>
      </c>
      <c r="I158" s="182" t="s">
        <v>983</v>
      </c>
      <c r="J158" s="182">
        <v>50</v>
      </c>
      <c r="K158" s="178"/>
    </row>
    <row r="159" spans="2:11" customFormat="1" ht="15" customHeight="1">
      <c r="B159" s="157"/>
      <c r="C159" s="182" t="s">
        <v>95</v>
      </c>
      <c r="D159" s="134"/>
      <c r="E159" s="134"/>
      <c r="F159" s="183" t="s">
        <v>981</v>
      </c>
      <c r="G159" s="134"/>
      <c r="H159" s="182" t="s">
        <v>1043</v>
      </c>
      <c r="I159" s="182" t="s">
        <v>983</v>
      </c>
      <c r="J159" s="182" t="s">
        <v>1044</v>
      </c>
      <c r="K159" s="178"/>
    </row>
    <row r="160" spans="2:11" customFormat="1" ht="15" customHeight="1">
      <c r="B160" s="157"/>
      <c r="C160" s="182" t="s">
        <v>1045</v>
      </c>
      <c r="D160" s="134"/>
      <c r="E160" s="134"/>
      <c r="F160" s="183" t="s">
        <v>981</v>
      </c>
      <c r="G160" s="134"/>
      <c r="H160" s="182" t="s">
        <v>1046</v>
      </c>
      <c r="I160" s="182" t="s">
        <v>1016</v>
      </c>
      <c r="J160" s="182"/>
      <c r="K160" s="178"/>
    </row>
    <row r="161" spans="2:11" customFormat="1" ht="15" customHeight="1">
      <c r="B161" s="184"/>
      <c r="C161" s="164"/>
      <c r="D161" s="164"/>
      <c r="E161" s="164"/>
      <c r="F161" s="164"/>
      <c r="G161" s="164"/>
      <c r="H161" s="164"/>
      <c r="I161" s="164"/>
      <c r="J161" s="164"/>
      <c r="K161" s="185"/>
    </row>
    <row r="162" spans="2:11" customFormat="1" ht="18.75" customHeight="1">
      <c r="B162" s="166"/>
      <c r="C162" s="176"/>
      <c r="D162" s="176"/>
      <c r="E162" s="176"/>
      <c r="F162" s="186"/>
      <c r="G162" s="176"/>
      <c r="H162" s="176"/>
      <c r="I162" s="176"/>
      <c r="J162" s="176"/>
      <c r="K162" s="166"/>
    </row>
    <row r="163" spans="2:11" customFormat="1" ht="18.75" customHeight="1">
      <c r="B163" s="141"/>
      <c r="C163" s="141"/>
      <c r="D163" s="141"/>
      <c r="E163" s="141"/>
      <c r="F163" s="141"/>
      <c r="G163" s="141"/>
      <c r="H163" s="141"/>
      <c r="I163" s="141"/>
      <c r="J163" s="141"/>
      <c r="K163" s="141"/>
    </row>
    <row r="164" spans="2:11" customFormat="1" ht="7.5" customHeight="1">
      <c r="B164" s="123"/>
      <c r="C164" s="124"/>
      <c r="D164" s="124"/>
      <c r="E164" s="124"/>
      <c r="F164" s="124"/>
      <c r="G164" s="124"/>
      <c r="H164" s="124"/>
      <c r="I164" s="124"/>
      <c r="J164" s="124"/>
      <c r="K164" s="125"/>
    </row>
    <row r="165" spans="2:11" customFormat="1" ht="45" customHeight="1">
      <c r="B165" s="126"/>
      <c r="C165" s="320" t="s">
        <v>1047</v>
      </c>
      <c r="D165" s="320"/>
      <c r="E165" s="320"/>
      <c r="F165" s="320"/>
      <c r="G165" s="320"/>
      <c r="H165" s="320"/>
      <c r="I165" s="320"/>
      <c r="J165" s="320"/>
      <c r="K165" s="127"/>
    </row>
    <row r="166" spans="2:11" customFormat="1" ht="17.25" customHeight="1">
      <c r="B166" s="126"/>
      <c r="C166" s="147" t="s">
        <v>975</v>
      </c>
      <c r="D166" s="147"/>
      <c r="E166" s="147"/>
      <c r="F166" s="147" t="s">
        <v>976</v>
      </c>
      <c r="G166" s="187"/>
      <c r="H166" s="188" t="s">
        <v>52</v>
      </c>
      <c r="I166" s="188" t="s">
        <v>55</v>
      </c>
      <c r="J166" s="147" t="s">
        <v>977</v>
      </c>
      <c r="K166" s="127"/>
    </row>
    <row r="167" spans="2:11" customFormat="1" ht="17.25" customHeight="1">
      <c r="B167" s="128"/>
      <c r="C167" s="149" t="s">
        <v>978</v>
      </c>
      <c r="D167" s="149"/>
      <c r="E167" s="149"/>
      <c r="F167" s="150" t="s">
        <v>979</v>
      </c>
      <c r="G167" s="189"/>
      <c r="H167" s="190"/>
      <c r="I167" s="190"/>
      <c r="J167" s="149" t="s">
        <v>980</v>
      </c>
      <c r="K167" s="129"/>
    </row>
    <row r="168" spans="2:11" customFormat="1" ht="5.25" customHeight="1">
      <c r="B168" s="157"/>
      <c r="C168" s="152"/>
      <c r="D168" s="152"/>
      <c r="E168" s="152"/>
      <c r="F168" s="152"/>
      <c r="G168" s="153"/>
      <c r="H168" s="152"/>
      <c r="I168" s="152"/>
      <c r="J168" s="152"/>
      <c r="K168" s="178"/>
    </row>
    <row r="169" spans="2:11" customFormat="1" ht="15" customHeight="1">
      <c r="B169" s="157"/>
      <c r="C169" s="134" t="s">
        <v>984</v>
      </c>
      <c r="D169" s="134"/>
      <c r="E169" s="134"/>
      <c r="F169" s="155" t="s">
        <v>981</v>
      </c>
      <c r="G169" s="134"/>
      <c r="H169" s="134" t="s">
        <v>1021</v>
      </c>
      <c r="I169" s="134" t="s">
        <v>983</v>
      </c>
      <c r="J169" s="134">
        <v>120</v>
      </c>
      <c r="K169" s="178"/>
    </row>
    <row r="170" spans="2:11" customFormat="1" ht="15" customHeight="1">
      <c r="B170" s="157"/>
      <c r="C170" s="134" t="s">
        <v>1030</v>
      </c>
      <c r="D170" s="134"/>
      <c r="E170" s="134"/>
      <c r="F170" s="155" t="s">
        <v>981</v>
      </c>
      <c r="G170" s="134"/>
      <c r="H170" s="134" t="s">
        <v>1031</v>
      </c>
      <c r="I170" s="134" t="s">
        <v>983</v>
      </c>
      <c r="J170" s="134" t="s">
        <v>1032</v>
      </c>
      <c r="K170" s="178"/>
    </row>
    <row r="171" spans="2:11" customFormat="1" ht="15" customHeight="1">
      <c r="B171" s="157"/>
      <c r="C171" s="134" t="s">
        <v>929</v>
      </c>
      <c r="D171" s="134"/>
      <c r="E171" s="134"/>
      <c r="F171" s="155" t="s">
        <v>981</v>
      </c>
      <c r="G171" s="134"/>
      <c r="H171" s="134" t="s">
        <v>1048</v>
      </c>
      <c r="I171" s="134" t="s">
        <v>983</v>
      </c>
      <c r="J171" s="134" t="s">
        <v>1032</v>
      </c>
      <c r="K171" s="178"/>
    </row>
    <row r="172" spans="2:11" customFormat="1" ht="15" customHeight="1">
      <c r="B172" s="157"/>
      <c r="C172" s="134" t="s">
        <v>986</v>
      </c>
      <c r="D172" s="134"/>
      <c r="E172" s="134"/>
      <c r="F172" s="155" t="s">
        <v>987</v>
      </c>
      <c r="G172" s="134"/>
      <c r="H172" s="134" t="s">
        <v>1048</v>
      </c>
      <c r="I172" s="134" t="s">
        <v>983</v>
      </c>
      <c r="J172" s="134">
        <v>50</v>
      </c>
      <c r="K172" s="178"/>
    </row>
    <row r="173" spans="2:11" customFormat="1" ht="15" customHeight="1">
      <c r="B173" s="157"/>
      <c r="C173" s="134" t="s">
        <v>989</v>
      </c>
      <c r="D173" s="134"/>
      <c r="E173" s="134"/>
      <c r="F173" s="155" t="s">
        <v>981</v>
      </c>
      <c r="G173" s="134"/>
      <c r="H173" s="134" t="s">
        <v>1048</v>
      </c>
      <c r="I173" s="134" t="s">
        <v>991</v>
      </c>
      <c r="J173" s="134"/>
      <c r="K173" s="178"/>
    </row>
    <row r="174" spans="2:11" customFormat="1" ht="15" customHeight="1">
      <c r="B174" s="157"/>
      <c r="C174" s="134" t="s">
        <v>1000</v>
      </c>
      <c r="D174" s="134"/>
      <c r="E174" s="134"/>
      <c r="F174" s="155" t="s">
        <v>987</v>
      </c>
      <c r="G174" s="134"/>
      <c r="H174" s="134" t="s">
        <v>1048</v>
      </c>
      <c r="I174" s="134" t="s">
        <v>983</v>
      </c>
      <c r="J174" s="134">
        <v>50</v>
      </c>
      <c r="K174" s="178"/>
    </row>
    <row r="175" spans="2:11" customFormat="1" ht="15" customHeight="1">
      <c r="B175" s="157"/>
      <c r="C175" s="134" t="s">
        <v>1008</v>
      </c>
      <c r="D175" s="134"/>
      <c r="E175" s="134"/>
      <c r="F175" s="155" t="s">
        <v>987</v>
      </c>
      <c r="G175" s="134"/>
      <c r="H175" s="134" t="s">
        <v>1048</v>
      </c>
      <c r="I175" s="134" t="s">
        <v>983</v>
      </c>
      <c r="J175" s="134">
        <v>50</v>
      </c>
      <c r="K175" s="178"/>
    </row>
    <row r="176" spans="2:11" customFormat="1" ht="15" customHeight="1">
      <c r="B176" s="157"/>
      <c r="C176" s="134" t="s">
        <v>1006</v>
      </c>
      <c r="D176" s="134"/>
      <c r="E176" s="134"/>
      <c r="F176" s="155" t="s">
        <v>987</v>
      </c>
      <c r="G176" s="134"/>
      <c r="H176" s="134" t="s">
        <v>1048</v>
      </c>
      <c r="I176" s="134" t="s">
        <v>983</v>
      </c>
      <c r="J176" s="134">
        <v>50</v>
      </c>
      <c r="K176" s="178"/>
    </row>
    <row r="177" spans="2:11" customFormat="1" ht="15" customHeight="1">
      <c r="B177" s="157"/>
      <c r="C177" s="134" t="s">
        <v>110</v>
      </c>
      <c r="D177" s="134"/>
      <c r="E177" s="134"/>
      <c r="F177" s="155" t="s">
        <v>981</v>
      </c>
      <c r="G177" s="134"/>
      <c r="H177" s="134" t="s">
        <v>1049</v>
      </c>
      <c r="I177" s="134" t="s">
        <v>1050</v>
      </c>
      <c r="J177" s="134"/>
      <c r="K177" s="178"/>
    </row>
    <row r="178" spans="2:11" customFormat="1" ht="15" customHeight="1">
      <c r="B178" s="157"/>
      <c r="C178" s="134" t="s">
        <v>55</v>
      </c>
      <c r="D178" s="134"/>
      <c r="E178" s="134"/>
      <c r="F178" s="155" t="s">
        <v>981</v>
      </c>
      <c r="G178" s="134"/>
      <c r="H178" s="134" t="s">
        <v>1051</v>
      </c>
      <c r="I178" s="134" t="s">
        <v>1052</v>
      </c>
      <c r="J178" s="134">
        <v>1</v>
      </c>
      <c r="K178" s="178"/>
    </row>
    <row r="179" spans="2:11" customFormat="1" ht="15" customHeight="1">
      <c r="B179" s="157"/>
      <c r="C179" s="134" t="s">
        <v>51</v>
      </c>
      <c r="D179" s="134"/>
      <c r="E179" s="134"/>
      <c r="F179" s="155" t="s">
        <v>981</v>
      </c>
      <c r="G179" s="134"/>
      <c r="H179" s="134" t="s">
        <v>1053</v>
      </c>
      <c r="I179" s="134" t="s">
        <v>983</v>
      </c>
      <c r="J179" s="134">
        <v>20</v>
      </c>
      <c r="K179" s="178"/>
    </row>
    <row r="180" spans="2:11" customFormat="1" ht="15" customHeight="1">
      <c r="B180" s="157"/>
      <c r="C180" s="134" t="s">
        <v>52</v>
      </c>
      <c r="D180" s="134"/>
      <c r="E180" s="134"/>
      <c r="F180" s="155" t="s">
        <v>981</v>
      </c>
      <c r="G180" s="134"/>
      <c r="H180" s="134" t="s">
        <v>1054</v>
      </c>
      <c r="I180" s="134" t="s">
        <v>983</v>
      </c>
      <c r="J180" s="134">
        <v>255</v>
      </c>
      <c r="K180" s="178"/>
    </row>
    <row r="181" spans="2:11" customFormat="1" ht="15" customHeight="1">
      <c r="B181" s="157"/>
      <c r="C181" s="134" t="s">
        <v>111</v>
      </c>
      <c r="D181" s="134"/>
      <c r="E181" s="134"/>
      <c r="F181" s="155" t="s">
        <v>981</v>
      </c>
      <c r="G181" s="134"/>
      <c r="H181" s="134" t="s">
        <v>945</v>
      </c>
      <c r="I181" s="134" t="s">
        <v>983</v>
      </c>
      <c r="J181" s="134">
        <v>10</v>
      </c>
      <c r="K181" s="178"/>
    </row>
    <row r="182" spans="2:11" customFormat="1" ht="15" customHeight="1">
      <c r="B182" s="157"/>
      <c r="C182" s="134" t="s">
        <v>112</v>
      </c>
      <c r="D182" s="134"/>
      <c r="E182" s="134"/>
      <c r="F182" s="155" t="s">
        <v>981</v>
      </c>
      <c r="G182" s="134"/>
      <c r="H182" s="134" t="s">
        <v>1055</v>
      </c>
      <c r="I182" s="134" t="s">
        <v>1016</v>
      </c>
      <c r="J182" s="134"/>
      <c r="K182" s="178"/>
    </row>
    <row r="183" spans="2:11" customFormat="1" ht="15" customHeight="1">
      <c r="B183" s="157"/>
      <c r="C183" s="134" t="s">
        <v>1056</v>
      </c>
      <c r="D183" s="134"/>
      <c r="E183" s="134"/>
      <c r="F183" s="155" t="s">
        <v>981</v>
      </c>
      <c r="G183" s="134"/>
      <c r="H183" s="134" t="s">
        <v>1057</v>
      </c>
      <c r="I183" s="134" t="s">
        <v>1016</v>
      </c>
      <c r="J183" s="134"/>
      <c r="K183" s="178"/>
    </row>
    <row r="184" spans="2:11" customFormat="1" ht="15" customHeight="1">
      <c r="B184" s="157"/>
      <c r="C184" s="134" t="s">
        <v>1045</v>
      </c>
      <c r="D184" s="134"/>
      <c r="E184" s="134"/>
      <c r="F184" s="155" t="s">
        <v>981</v>
      </c>
      <c r="G184" s="134"/>
      <c r="H184" s="134" t="s">
        <v>1058</v>
      </c>
      <c r="I184" s="134" t="s">
        <v>1016</v>
      </c>
      <c r="J184" s="134"/>
      <c r="K184" s="178"/>
    </row>
    <row r="185" spans="2:11" customFormat="1" ht="15" customHeight="1">
      <c r="B185" s="157"/>
      <c r="C185" s="134" t="s">
        <v>114</v>
      </c>
      <c r="D185" s="134"/>
      <c r="E185" s="134"/>
      <c r="F185" s="155" t="s">
        <v>987</v>
      </c>
      <c r="G185" s="134"/>
      <c r="H185" s="134" t="s">
        <v>1059</v>
      </c>
      <c r="I185" s="134" t="s">
        <v>983</v>
      </c>
      <c r="J185" s="134">
        <v>50</v>
      </c>
      <c r="K185" s="178"/>
    </row>
    <row r="186" spans="2:11" customFormat="1" ht="15" customHeight="1">
      <c r="B186" s="157"/>
      <c r="C186" s="134" t="s">
        <v>1060</v>
      </c>
      <c r="D186" s="134"/>
      <c r="E186" s="134"/>
      <c r="F186" s="155" t="s">
        <v>987</v>
      </c>
      <c r="G186" s="134"/>
      <c r="H186" s="134" t="s">
        <v>1061</v>
      </c>
      <c r="I186" s="134" t="s">
        <v>1062</v>
      </c>
      <c r="J186" s="134"/>
      <c r="K186" s="178"/>
    </row>
    <row r="187" spans="2:11" customFormat="1" ht="15" customHeight="1">
      <c r="B187" s="157"/>
      <c r="C187" s="134" t="s">
        <v>1063</v>
      </c>
      <c r="D187" s="134"/>
      <c r="E187" s="134"/>
      <c r="F187" s="155" t="s">
        <v>987</v>
      </c>
      <c r="G187" s="134"/>
      <c r="H187" s="134" t="s">
        <v>1064</v>
      </c>
      <c r="I187" s="134" t="s">
        <v>1062</v>
      </c>
      <c r="J187" s="134"/>
      <c r="K187" s="178"/>
    </row>
    <row r="188" spans="2:11" customFormat="1" ht="15" customHeight="1">
      <c r="B188" s="157"/>
      <c r="C188" s="134" t="s">
        <v>1065</v>
      </c>
      <c r="D188" s="134"/>
      <c r="E188" s="134"/>
      <c r="F188" s="155" t="s">
        <v>987</v>
      </c>
      <c r="G188" s="134"/>
      <c r="H188" s="134" t="s">
        <v>1066</v>
      </c>
      <c r="I188" s="134" t="s">
        <v>1062</v>
      </c>
      <c r="J188" s="134"/>
      <c r="K188" s="178"/>
    </row>
    <row r="189" spans="2:11" customFormat="1" ht="15" customHeight="1">
      <c r="B189" s="157"/>
      <c r="C189" s="191" t="s">
        <v>1067</v>
      </c>
      <c r="D189" s="134"/>
      <c r="E189" s="134"/>
      <c r="F189" s="155" t="s">
        <v>987</v>
      </c>
      <c r="G189" s="134"/>
      <c r="H189" s="134" t="s">
        <v>1068</v>
      </c>
      <c r="I189" s="134" t="s">
        <v>1069</v>
      </c>
      <c r="J189" s="192" t="s">
        <v>1070</v>
      </c>
      <c r="K189" s="178"/>
    </row>
    <row r="190" spans="2:11" customFormat="1" ht="15" customHeight="1">
      <c r="B190" s="157"/>
      <c r="C190" s="191" t="s">
        <v>1071</v>
      </c>
      <c r="D190" s="134"/>
      <c r="E190" s="134"/>
      <c r="F190" s="155" t="s">
        <v>987</v>
      </c>
      <c r="G190" s="134"/>
      <c r="H190" s="134" t="s">
        <v>1072</v>
      </c>
      <c r="I190" s="134" t="s">
        <v>1069</v>
      </c>
      <c r="J190" s="192" t="s">
        <v>1070</v>
      </c>
      <c r="K190" s="178"/>
    </row>
    <row r="191" spans="2:11" customFormat="1" ht="15" customHeight="1">
      <c r="B191" s="157"/>
      <c r="C191" s="191" t="s">
        <v>40</v>
      </c>
      <c r="D191" s="134"/>
      <c r="E191" s="134"/>
      <c r="F191" s="155" t="s">
        <v>981</v>
      </c>
      <c r="G191" s="134"/>
      <c r="H191" s="131" t="s">
        <v>1073</v>
      </c>
      <c r="I191" s="134" t="s">
        <v>1074</v>
      </c>
      <c r="J191" s="134"/>
      <c r="K191" s="178"/>
    </row>
    <row r="192" spans="2:11" customFormat="1" ht="15" customHeight="1">
      <c r="B192" s="157"/>
      <c r="C192" s="191" t="s">
        <v>1075</v>
      </c>
      <c r="D192" s="134"/>
      <c r="E192" s="134"/>
      <c r="F192" s="155" t="s">
        <v>981</v>
      </c>
      <c r="G192" s="134"/>
      <c r="H192" s="134" t="s">
        <v>1076</v>
      </c>
      <c r="I192" s="134" t="s">
        <v>1016</v>
      </c>
      <c r="J192" s="134"/>
      <c r="K192" s="178"/>
    </row>
    <row r="193" spans="2:11" customFormat="1" ht="15" customHeight="1">
      <c r="B193" s="157"/>
      <c r="C193" s="191" t="s">
        <v>1077</v>
      </c>
      <c r="D193" s="134"/>
      <c r="E193" s="134"/>
      <c r="F193" s="155" t="s">
        <v>981</v>
      </c>
      <c r="G193" s="134"/>
      <c r="H193" s="134" t="s">
        <v>1078</v>
      </c>
      <c r="I193" s="134" t="s">
        <v>1016</v>
      </c>
      <c r="J193" s="134"/>
      <c r="K193" s="178"/>
    </row>
    <row r="194" spans="2:11" customFormat="1" ht="15" customHeight="1">
      <c r="B194" s="157"/>
      <c r="C194" s="191" t="s">
        <v>1079</v>
      </c>
      <c r="D194" s="134"/>
      <c r="E194" s="134"/>
      <c r="F194" s="155" t="s">
        <v>987</v>
      </c>
      <c r="G194" s="134"/>
      <c r="H194" s="134" t="s">
        <v>1080</v>
      </c>
      <c r="I194" s="134" t="s">
        <v>1016</v>
      </c>
      <c r="J194" s="134"/>
      <c r="K194" s="178"/>
    </row>
    <row r="195" spans="2:11" customFormat="1" ht="15" customHeight="1">
      <c r="B195" s="184"/>
      <c r="C195" s="193"/>
      <c r="D195" s="164"/>
      <c r="E195" s="164"/>
      <c r="F195" s="164"/>
      <c r="G195" s="164"/>
      <c r="H195" s="164"/>
      <c r="I195" s="164"/>
      <c r="J195" s="164"/>
      <c r="K195" s="185"/>
    </row>
    <row r="196" spans="2:11" customFormat="1" ht="18.75" customHeight="1">
      <c r="B196" s="166"/>
      <c r="C196" s="176"/>
      <c r="D196" s="176"/>
      <c r="E196" s="176"/>
      <c r="F196" s="186"/>
      <c r="G196" s="176"/>
      <c r="H196" s="176"/>
      <c r="I196" s="176"/>
      <c r="J196" s="176"/>
      <c r="K196" s="166"/>
    </row>
    <row r="197" spans="2:11" customFormat="1" ht="18.75" customHeight="1">
      <c r="B197" s="166"/>
      <c r="C197" s="176"/>
      <c r="D197" s="176"/>
      <c r="E197" s="176"/>
      <c r="F197" s="186"/>
      <c r="G197" s="176"/>
      <c r="H197" s="176"/>
      <c r="I197" s="176"/>
      <c r="J197" s="176"/>
      <c r="K197" s="166"/>
    </row>
    <row r="198" spans="2:11" customFormat="1" ht="18.75" customHeight="1">
      <c r="B198" s="141"/>
      <c r="C198" s="141"/>
      <c r="D198" s="141"/>
      <c r="E198" s="141"/>
      <c r="F198" s="141"/>
      <c r="G198" s="141"/>
      <c r="H198" s="141"/>
      <c r="I198" s="141"/>
      <c r="J198" s="141"/>
      <c r="K198" s="141"/>
    </row>
    <row r="199" spans="2:11" customFormat="1" ht="13.5">
      <c r="B199" s="123"/>
      <c r="C199" s="124"/>
      <c r="D199" s="124"/>
      <c r="E199" s="124"/>
      <c r="F199" s="124"/>
      <c r="G199" s="124"/>
      <c r="H199" s="124"/>
      <c r="I199" s="124"/>
      <c r="J199" s="124"/>
      <c r="K199" s="125"/>
    </row>
    <row r="200" spans="2:11" customFormat="1" ht="21">
      <c r="B200" s="126"/>
      <c r="C200" s="320" t="s">
        <v>1081</v>
      </c>
      <c r="D200" s="320"/>
      <c r="E200" s="320"/>
      <c r="F200" s="320"/>
      <c r="G200" s="320"/>
      <c r="H200" s="320"/>
      <c r="I200" s="320"/>
      <c r="J200" s="320"/>
      <c r="K200" s="127"/>
    </row>
    <row r="201" spans="2:11" customFormat="1" ht="25.5" customHeight="1">
      <c r="B201" s="126"/>
      <c r="C201" s="194" t="s">
        <v>1082</v>
      </c>
      <c r="D201" s="194"/>
      <c r="E201" s="194"/>
      <c r="F201" s="194" t="s">
        <v>1083</v>
      </c>
      <c r="G201" s="195"/>
      <c r="H201" s="321" t="s">
        <v>1084</v>
      </c>
      <c r="I201" s="321"/>
      <c r="J201" s="321"/>
      <c r="K201" s="127"/>
    </row>
    <row r="202" spans="2:11" customFormat="1" ht="5.25" customHeight="1">
      <c r="B202" s="157"/>
      <c r="C202" s="152"/>
      <c r="D202" s="152"/>
      <c r="E202" s="152"/>
      <c r="F202" s="152"/>
      <c r="G202" s="176"/>
      <c r="H202" s="152"/>
      <c r="I202" s="152"/>
      <c r="J202" s="152"/>
      <c r="K202" s="178"/>
    </row>
    <row r="203" spans="2:11" customFormat="1" ht="15" customHeight="1">
      <c r="B203" s="157"/>
      <c r="C203" s="134" t="s">
        <v>1074</v>
      </c>
      <c r="D203" s="134"/>
      <c r="E203" s="134"/>
      <c r="F203" s="155" t="s">
        <v>41</v>
      </c>
      <c r="G203" s="134"/>
      <c r="H203" s="319" t="s">
        <v>1085</v>
      </c>
      <c r="I203" s="319"/>
      <c r="J203" s="319"/>
      <c r="K203" s="178"/>
    </row>
    <row r="204" spans="2:11" customFormat="1" ht="15" customHeight="1">
      <c r="B204" s="157"/>
      <c r="C204" s="134"/>
      <c r="D204" s="134"/>
      <c r="E204" s="134"/>
      <c r="F204" s="155" t="s">
        <v>42</v>
      </c>
      <c r="G204" s="134"/>
      <c r="H204" s="319" t="s">
        <v>1086</v>
      </c>
      <c r="I204" s="319"/>
      <c r="J204" s="319"/>
      <c r="K204" s="178"/>
    </row>
    <row r="205" spans="2:11" customFormat="1" ht="15" customHeight="1">
      <c r="B205" s="157"/>
      <c r="C205" s="134"/>
      <c r="D205" s="134"/>
      <c r="E205" s="134"/>
      <c r="F205" s="155" t="s">
        <v>45</v>
      </c>
      <c r="G205" s="134"/>
      <c r="H205" s="319" t="s">
        <v>1087</v>
      </c>
      <c r="I205" s="319"/>
      <c r="J205" s="319"/>
      <c r="K205" s="178"/>
    </row>
    <row r="206" spans="2:11" customFormat="1" ht="15" customHeight="1">
      <c r="B206" s="157"/>
      <c r="C206" s="134"/>
      <c r="D206" s="134"/>
      <c r="E206" s="134"/>
      <c r="F206" s="155" t="s">
        <v>43</v>
      </c>
      <c r="G206" s="134"/>
      <c r="H206" s="319" t="s">
        <v>1088</v>
      </c>
      <c r="I206" s="319"/>
      <c r="J206" s="319"/>
      <c r="K206" s="178"/>
    </row>
    <row r="207" spans="2:11" customFormat="1" ht="15" customHeight="1">
      <c r="B207" s="157"/>
      <c r="C207" s="134"/>
      <c r="D207" s="134"/>
      <c r="E207" s="134"/>
      <c r="F207" s="155" t="s">
        <v>44</v>
      </c>
      <c r="G207" s="134"/>
      <c r="H207" s="319" t="s">
        <v>1089</v>
      </c>
      <c r="I207" s="319"/>
      <c r="J207" s="319"/>
      <c r="K207" s="178"/>
    </row>
    <row r="208" spans="2:11" customFormat="1" ht="15" customHeight="1">
      <c r="B208" s="157"/>
      <c r="C208" s="134"/>
      <c r="D208" s="134"/>
      <c r="E208" s="134"/>
      <c r="F208" s="155"/>
      <c r="G208" s="134"/>
      <c r="H208" s="134"/>
      <c r="I208" s="134"/>
      <c r="J208" s="134"/>
      <c r="K208" s="178"/>
    </row>
    <row r="209" spans="2:11" customFormat="1" ht="15" customHeight="1">
      <c r="B209" s="157"/>
      <c r="C209" s="134" t="s">
        <v>1028</v>
      </c>
      <c r="D209" s="134"/>
      <c r="E209" s="134"/>
      <c r="F209" s="155" t="s">
        <v>77</v>
      </c>
      <c r="G209" s="134"/>
      <c r="H209" s="319" t="s">
        <v>1090</v>
      </c>
      <c r="I209" s="319"/>
      <c r="J209" s="319"/>
      <c r="K209" s="178"/>
    </row>
    <row r="210" spans="2:11" customFormat="1" ht="15" customHeight="1">
      <c r="B210" s="157"/>
      <c r="C210" s="134"/>
      <c r="D210" s="134"/>
      <c r="E210" s="134"/>
      <c r="F210" s="155" t="s">
        <v>924</v>
      </c>
      <c r="G210" s="134"/>
      <c r="H210" s="319" t="s">
        <v>925</v>
      </c>
      <c r="I210" s="319"/>
      <c r="J210" s="319"/>
      <c r="K210" s="178"/>
    </row>
    <row r="211" spans="2:11" customFormat="1" ht="15" customHeight="1">
      <c r="B211" s="157"/>
      <c r="C211" s="134"/>
      <c r="D211" s="134"/>
      <c r="E211" s="134"/>
      <c r="F211" s="155" t="s">
        <v>922</v>
      </c>
      <c r="G211" s="134"/>
      <c r="H211" s="319" t="s">
        <v>1091</v>
      </c>
      <c r="I211" s="319"/>
      <c r="J211" s="319"/>
      <c r="K211" s="178"/>
    </row>
    <row r="212" spans="2:11" customFormat="1" ht="15" customHeight="1">
      <c r="B212" s="196"/>
      <c r="C212" s="134"/>
      <c r="D212" s="134"/>
      <c r="E212" s="134"/>
      <c r="F212" s="155" t="s">
        <v>89</v>
      </c>
      <c r="G212" s="191"/>
      <c r="H212" s="318" t="s">
        <v>926</v>
      </c>
      <c r="I212" s="318"/>
      <c r="J212" s="318"/>
      <c r="K212" s="197"/>
    </row>
    <row r="213" spans="2:11" customFormat="1" ht="15" customHeight="1">
      <c r="B213" s="196"/>
      <c r="C213" s="134"/>
      <c r="D213" s="134"/>
      <c r="E213" s="134"/>
      <c r="F213" s="155" t="s">
        <v>927</v>
      </c>
      <c r="G213" s="191"/>
      <c r="H213" s="318" t="s">
        <v>1092</v>
      </c>
      <c r="I213" s="318"/>
      <c r="J213" s="318"/>
      <c r="K213" s="197"/>
    </row>
    <row r="214" spans="2:11" customFormat="1" ht="15" customHeight="1">
      <c r="B214" s="196"/>
      <c r="C214" s="134"/>
      <c r="D214" s="134"/>
      <c r="E214" s="134"/>
      <c r="F214" s="155"/>
      <c r="G214" s="191"/>
      <c r="H214" s="182"/>
      <c r="I214" s="182"/>
      <c r="J214" s="182"/>
      <c r="K214" s="197"/>
    </row>
    <row r="215" spans="2:11" customFormat="1" ht="15" customHeight="1">
      <c r="B215" s="196"/>
      <c r="C215" s="134" t="s">
        <v>1052</v>
      </c>
      <c r="D215" s="134"/>
      <c r="E215" s="134"/>
      <c r="F215" s="155">
        <v>1</v>
      </c>
      <c r="G215" s="191"/>
      <c r="H215" s="318" t="s">
        <v>1093</v>
      </c>
      <c r="I215" s="318"/>
      <c r="J215" s="318"/>
      <c r="K215" s="197"/>
    </row>
    <row r="216" spans="2:11" customFormat="1" ht="15" customHeight="1">
      <c r="B216" s="196"/>
      <c r="C216" s="134"/>
      <c r="D216" s="134"/>
      <c r="E216" s="134"/>
      <c r="F216" s="155">
        <v>2</v>
      </c>
      <c r="G216" s="191"/>
      <c r="H216" s="318" t="s">
        <v>1094</v>
      </c>
      <c r="I216" s="318"/>
      <c r="J216" s="318"/>
      <c r="K216" s="197"/>
    </row>
    <row r="217" spans="2:11" customFormat="1" ht="15" customHeight="1">
      <c r="B217" s="196"/>
      <c r="C217" s="134"/>
      <c r="D217" s="134"/>
      <c r="E217" s="134"/>
      <c r="F217" s="155">
        <v>3</v>
      </c>
      <c r="G217" s="191"/>
      <c r="H217" s="318" t="s">
        <v>1095</v>
      </c>
      <c r="I217" s="318"/>
      <c r="J217" s="318"/>
      <c r="K217" s="197"/>
    </row>
    <row r="218" spans="2:11" customFormat="1" ht="15" customHeight="1">
      <c r="B218" s="196"/>
      <c r="C218" s="134"/>
      <c r="D218" s="134"/>
      <c r="E218" s="134"/>
      <c r="F218" s="155">
        <v>4</v>
      </c>
      <c r="G218" s="191"/>
      <c r="H218" s="318" t="s">
        <v>1096</v>
      </c>
      <c r="I218" s="318"/>
      <c r="J218" s="318"/>
      <c r="K218" s="197"/>
    </row>
    <row r="219" spans="2:11" customFormat="1" ht="12.75" customHeight="1">
      <c r="B219" s="198"/>
      <c r="C219" s="199"/>
      <c r="D219" s="199"/>
      <c r="E219" s="199"/>
      <c r="F219" s="199"/>
      <c r="G219" s="199"/>
      <c r="H219" s="199"/>
      <c r="I219" s="199"/>
      <c r="J219" s="199"/>
      <c r="K219" s="200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8"/>
  <sheetViews>
    <sheetView workbookViewId="0">
      <selection activeCell="J11" sqref="J11"/>
    </sheetView>
  </sheetViews>
  <sheetFormatPr defaultRowHeight="11.25"/>
  <cols>
    <col min="1" max="1" width="11.5" customWidth="1"/>
  </cols>
  <sheetData>
    <row r="1" spans="1:2" ht="18.600000000000001" customHeight="1">
      <c r="A1" s="201" t="s">
        <v>1097</v>
      </c>
      <c r="B1" s="202"/>
    </row>
    <row r="2" spans="1:2" ht="12.75">
      <c r="A2" s="203" t="s">
        <v>1098</v>
      </c>
    </row>
    <row r="3" spans="1:2" ht="12.75">
      <c r="A3" s="203" t="s">
        <v>1099</v>
      </c>
    </row>
    <row r="4" spans="1:2" ht="12.75">
      <c r="A4" s="204" t="s">
        <v>1100</v>
      </c>
    </row>
    <row r="5" spans="1:2" ht="12.75">
      <c r="A5" s="204" t="s">
        <v>1101</v>
      </c>
    </row>
    <row r="6" spans="1:2" ht="12.75">
      <c r="A6" s="205">
        <v>39660</v>
      </c>
    </row>
    <row r="7" spans="1:2" ht="12.75">
      <c r="A7" s="204">
        <v>17</v>
      </c>
      <c r="B7" s="204" t="s">
        <v>1102</v>
      </c>
    </row>
    <row r="8" spans="1:2" ht="12.75">
      <c r="A8" s="204" t="s">
        <v>1103</v>
      </c>
      <c r="B8" s="204" t="s">
        <v>1104</v>
      </c>
    </row>
    <row r="9" spans="1:2" ht="12.75">
      <c r="A9" s="204" t="s">
        <v>1105</v>
      </c>
      <c r="B9" s="204" t="s">
        <v>1106</v>
      </c>
    </row>
    <row r="10" spans="1:2" ht="12.75">
      <c r="A10" s="204" t="s">
        <v>1107</v>
      </c>
      <c r="B10" s="204" t="s">
        <v>1108</v>
      </c>
    </row>
    <row r="11" spans="1:2" ht="12.75">
      <c r="A11" s="204" t="s">
        <v>1109</v>
      </c>
      <c r="B11" s="204" t="s">
        <v>1110</v>
      </c>
    </row>
    <row r="12" spans="1:2" ht="12.75">
      <c r="A12" s="204" t="s">
        <v>1111</v>
      </c>
      <c r="B12" s="204" t="s">
        <v>1112</v>
      </c>
    </row>
    <row r="13" spans="1:2" ht="12.75">
      <c r="A13" s="204" t="s">
        <v>1113</v>
      </c>
      <c r="B13" s="204" t="s">
        <v>1114</v>
      </c>
    </row>
    <row r="14" spans="1:2" ht="12.75">
      <c r="A14" s="204" t="s">
        <v>1115</v>
      </c>
      <c r="B14" s="204" t="s">
        <v>1116</v>
      </c>
    </row>
    <row r="15" spans="1:2" ht="12.75">
      <c r="A15" s="204" t="s">
        <v>1117</v>
      </c>
      <c r="B15" s="204" t="s">
        <v>1118</v>
      </c>
    </row>
    <row r="16" spans="1:2" ht="12.75">
      <c r="A16" s="204" t="s">
        <v>1119</v>
      </c>
      <c r="B16" s="204" t="s">
        <v>1120</v>
      </c>
    </row>
    <row r="17" spans="1:2" ht="12.75">
      <c r="A17" s="204" t="s">
        <v>1121</v>
      </c>
      <c r="B17" s="204" t="s">
        <v>1122</v>
      </c>
    </row>
    <row r="18" spans="1:2" ht="12.75">
      <c r="A18" s="204" t="s">
        <v>1123</v>
      </c>
      <c r="B18" s="204" t="s">
        <v>1124</v>
      </c>
    </row>
    <row r="19" spans="1:2" ht="12.75">
      <c r="A19" s="204" t="s">
        <v>1125</v>
      </c>
      <c r="B19" s="204" t="s">
        <v>1126</v>
      </c>
    </row>
    <row r="20" spans="1:2" ht="12.75">
      <c r="A20" s="204" t="s">
        <v>1127</v>
      </c>
      <c r="B20" s="204" t="s">
        <v>1128</v>
      </c>
    </row>
    <row r="21" spans="1:2" ht="12.75">
      <c r="A21" s="204" t="s">
        <v>1129</v>
      </c>
      <c r="B21" s="204" t="s">
        <v>1130</v>
      </c>
    </row>
    <row r="22" spans="1:2" ht="12.75">
      <c r="A22" s="204" t="s">
        <v>1131</v>
      </c>
      <c r="B22" s="204" t="s">
        <v>1132</v>
      </c>
    </row>
    <row r="23" spans="1:2" ht="12.75">
      <c r="A23" s="204" t="s">
        <v>1133</v>
      </c>
      <c r="B23" s="204" t="s">
        <v>1134</v>
      </c>
    </row>
    <row r="24" spans="1:2" ht="12.75">
      <c r="A24" s="204" t="s">
        <v>1135</v>
      </c>
      <c r="B24" s="204" t="s">
        <v>1136</v>
      </c>
    </row>
    <row r="25" spans="1:2" ht="12.75">
      <c r="A25" s="204" t="s">
        <v>1137</v>
      </c>
      <c r="B25" s="204" t="s">
        <v>1138</v>
      </c>
    </row>
    <row r="26" spans="1:2" ht="12.75">
      <c r="A26" s="204" t="s">
        <v>1139</v>
      </c>
      <c r="B26" s="204" t="s">
        <v>1140</v>
      </c>
    </row>
    <row r="27" spans="1:2" ht="12.75">
      <c r="A27" s="204" t="s">
        <v>1141</v>
      </c>
      <c r="B27" s="204" t="s">
        <v>1142</v>
      </c>
    </row>
    <row r="28" spans="1:2" ht="12.75">
      <c r="A28" s="204" t="s">
        <v>1143</v>
      </c>
      <c r="B28" s="204" t="s">
        <v>1144</v>
      </c>
    </row>
    <row r="29" spans="1:2" ht="12.75">
      <c r="A29" s="204" t="s">
        <v>1145</v>
      </c>
      <c r="B29" s="204" t="s">
        <v>1146</v>
      </c>
    </row>
    <row r="30" spans="1:2" ht="12.75">
      <c r="A30" s="204" t="s">
        <v>1147</v>
      </c>
      <c r="B30" s="204" t="s">
        <v>1148</v>
      </c>
    </row>
    <row r="31" spans="1:2" ht="12.75">
      <c r="A31" s="204" t="s">
        <v>1149</v>
      </c>
      <c r="B31" s="204" t="s">
        <v>1150</v>
      </c>
    </row>
    <row r="32" spans="1:2" ht="12.75">
      <c r="A32" s="204" t="s">
        <v>1151</v>
      </c>
      <c r="B32" s="204" t="s">
        <v>1152</v>
      </c>
    </row>
    <row r="33" spans="1:2" ht="12.75">
      <c r="A33" s="204" t="s">
        <v>1153</v>
      </c>
      <c r="B33" s="204" t="s">
        <v>1154</v>
      </c>
    </row>
    <row r="34" spans="1:2" ht="12.75">
      <c r="A34" s="204" t="s">
        <v>1155</v>
      </c>
      <c r="B34" s="204" t="s">
        <v>1156</v>
      </c>
    </row>
    <row r="35" spans="1:2" ht="12.75">
      <c r="A35" s="204" t="s">
        <v>1157</v>
      </c>
      <c r="B35" s="204" t="s">
        <v>1158</v>
      </c>
    </row>
    <row r="36" spans="1:2" ht="12.75">
      <c r="A36" s="204" t="s">
        <v>1159</v>
      </c>
      <c r="B36" s="204" t="s">
        <v>1160</v>
      </c>
    </row>
    <row r="37" spans="1:2" ht="12.75">
      <c r="A37" s="204" t="s">
        <v>1161</v>
      </c>
      <c r="B37" s="204" t="s">
        <v>1162</v>
      </c>
    </row>
    <row r="38" spans="1:2" ht="12.75">
      <c r="A38" s="204" t="s">
        <v>1163</v>
      </c>
      <c r="B38" s="204" t="s">
        <v>1164</v>
      </c>
    </row>
    <row r="39" spans="1:2" ht="12.75">
      <c r="A39" s="204" t="s">
        <v>1165</v>
      </c>
      <c r="B39" s="204" t="s">
        <v>1166</v>
      </c>
    </row>
    <row r="40" spans="1:2" ht="12.75">
      <c r="A40" s="204" t="s">
        <v>1167</v>
      </c>
      <c r="B40" s="204" t="s">
        <v>1168</v>
      </c>
    </row>
    <row r="41" spans="1:2" ht="12.75">
      <c r="A41" s="204" t="s">
        <v>1169</v>
      </c>
      <c r="B41" s="204" t="s">
        <v>1170</v>
      </c>
    </row>
    <row r="42" spans="1:2" ht="12.75">
      <c r="A42" s="204" t="s">
        <v>1171</v>
      </c>
      <c r="B42" s="204" t="s">
        <v>1172</v>
      </c>
    </row>
    <row r="43" spans="1:2" ht="12.75">
      <c r="A43" s="204" t="s">
        <v>1173</v>
      </c>
      <c r="B43" s="204" t="s">
        <v>1174</v>
      </c>
    </row>
    <row r="44" spans="1:2" ht="12.75">
      <c r="A44" s="204" t="s">
        <v>1175</v>
      </c>
      <c r="B44" s="204" t="s">
        <v>1176</v>
      </c>
    </row>
    <row r="45" spans="1:2" ht="12.75">
      <c r="A45" s="204" t="s">
        <v>1177</v>
      </c>
      <c r="B45" s="204" t="s">
        <v>1178</v>
      </c>
    </row>
    <row r="46" spans="1:2" ht="12.75">
      <c r="A46" s="204" t="s">
        <v>1179</v>
      </c>
      <c r="B46" s="204" t="s">
        <v>1180</v>
      </c>
    </row>
    <row r="47" spans="1:2" ht="12.75">
      <c r="A47" s="204" t="s">
        <v>1181</v>
      </c>
      <c r="B47" s="204" t="s">
        <v>1182</v>
      </c>
    </row>
    <row r="48" spans="1:2" ht="12.75">
      <c r="A48" s="204" t="s">
        <v>1183</v>
      </c>
      <c r="B48" s="204" t="s">
        <v>1184</v>
      </c>
    </row>
    <row r="49" spans="1:2" ht="12.75">
      <c r="A49" s="204" t="s">
        <v>1185</v>
      </c>
      <c r="B49" s="204" t="s">
        <v>1186</v>
      </c>
    </row>
    <row r="50" spans="1:2" ht="12.75">
      <c r="A50" s="204" t="s">
        <v>1187</v>
      </c>
      <c r="B50" s="204" t="s">
        <v>1188</v>
      </c>
    </row>
    <row r="51" spans="1:2" ht="12.75">
      <c r="A51" s="204" t="s">
        <v>1189</v>
      </c>
      <c r="B51" s="204" t="s">
        <v>1190</v>
      </c>
    </row>
    <row r="52" spans="1:2" ht="12.75">
      <c r="A52" s="204" t="s">
        <v>1191</v>
      </c>
      <c r="B52" s="204" t="s">
        <v>1192</v>
      </c>
    </row>
    <row r="53" spans="1:2" ht="12.75">
      <c r="A53" s="204" t="s">
        <v>1193</v>
      </c>
      <c r="B53" s="204" t="s">
        <v>1194</v>
      </c>
    </row>
    <row r="54" spans="1:2" ht="12.75">
      <c r="A54" s="204" t="s">
        <v>1195</v>
      </c>
      <c r="B54" s="204" t="s">
        <v>1196</v>
      </c>
    </row>
    <row r="55" spans="1:2" ht="12.75">
      <c r="A55" s="204" t="s">
        <v>1197</v>
      </c>
      <c r="B55" s="204" t="s">
        <v>1198</v>
      </c>
    </row>
    <row r="56" spans="1:2" ht="12.75">
      <c r="A56" s="204" t="s">
        <v>1199</v>
      </c>
      <c r="B56" s="204" t="s">
        <v>1200</v>
      </c>
    </row>
    <row r="57" spans="1:2" ht="12.75">
      <c r="A57" s="204" t="s">
        <v>1201</v>
      </c>
      <c r="B57" s="204" t="s">
        <v>1202</v>
      </c>
    </row>
    <row r="58" spans="1:2" ht="12.75">
      <c r="A58" s="204" t="s">
        <v>1203</v>
      </c>
    </row>
    <row r="59" spans="1:2" ht="12.75">
      <c r="A59" s="204" t="s">
        <v>1204</v>
      </c>
    </row>
    <row r="60" spans="1:2" ht="12.75">
      <c r="A60" s="204" t="s">
        <v>1205</v>
      </c>
    </row>
    <row r="61" spans="1:2" ht="12.75">
      <c r="A61" s="204" t="s">
        <v>1206</v>
      </c>
    </row>
    <row r="62" spans="1:2" ht="12.75">
      <c r="A62" s="204" t="s">
        <v>1207</v>
      </c>
    </row>
    <row r="63" spans="1:2" ht="12.75">
      <c r="A63" s="204" t="s">
        <v>1208</v>
      </c>
    </row>
    <row r="64" spans="1:2" ht="12.75">
      <c r="A64" s="204" t="s">
        <v>1209</v>
      </c>
    </row>
    <row r="65" spans="1:1" ht="12.75">
      <c r="A65" s="204" t="s">
        <v>1210</v>
      </c>
    </row>
    <row r="66" spans="1:1" ht="12.75">
      <c r="A66" s="204" t="s">
        <v>1211</v>
      </c>
    </row>
    <row r="67" spans="1:1" ht="12.75">
      <c r="A67" s="204" t="s">
        <v>1212</v>
      </c>
    </row>
    <row r="68" spans="1:1" ht="12.75">
      <c r="A68" s="204" t="s">
        <v>1213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8"/>
  <sheetViews>
    <sheetView workbookViewId="0">
      <selection activeCell="G50" sqref="G50"/>
    </sheetView>
  </sheetViews>
  <sheetFormatPr defaultRowHeight="11.25"/>
  <cols>
    <col min="1" max="1" width="11.5" customWidth="1"/>
  </cols>
  <sheetData>
    <row r="1" spans="1:19" ht="18.600000000000001" customHeight="1">
      <c r="A1" s="274" t="s">
        <v>1214</v>
      </c>
      <c r="B1" s="275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</row>
    <row r="2" spans="1:19" ht="12.75">
      <c r="A2" s="277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</row>
    <row r="3" spans="1:19" ht="15">
      <c r="A3" s="278" t="s">
        <v>1215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</row>
    <row r="4" spans="1:19" ht="15">
      <c r="A4" s="278" t="s">
        <v>1216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</row>
    <row r="5" spans="1:19" ht="15">
      <c r="A5" s="276"/>
      <c r="B5" s="279" t="s">
        <v>1217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</row>
    <row r="6" spans="1:19" ht="15">
      <c r="A6" s="278" t="s">
        <v>1218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</row>
    <row r="7" spans="1:19" ht="15">
      <c r="A7" s="278" t="s">
        <v>1219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</row>
    <row r="8" spans="1:19" ht="15">
      <c r="A8" s="278" t="s">
        <v>1220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</row>
    <row r="9" spans="1:19" ht="15">
      <c r="A9" s="279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</row>
    <row r="10" spans="1:19" ht="12.75">
      <c r="A10" s="280"/>
      <c r="B10" s="280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</row>
    <row r="11" spans="1:19" ht="12.75">
      <c r="A11" s="280"/>
      <c r="B11" s="280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</row>
    <row r="12" spans="1:19" ht="12.75">
      <c r="A12" s="280"/>
      <c r="B12" s="280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</row>
    <row r="13" spans="1:19" ht="12.75">
      <c r="A13" s="280"/>
      <c r="B13" s="280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</row>
    <row r="14" spans="1:19" ht="12.75">
      <c r="A14" s="280"/>
      <c r="B14" s="280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</row>
    <row r="15" spans="1:19" ht="12.75">
      <c r="A15" s="280"/>
      <c r="B15" s="280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</row>
    <row r="16" spans="1:19" ht="12.75">
      <c r="A16" s="204"/>
      <c r="B16" s="204"/>
    </row>
    <row r="17" spans="1:2" ht="12.75">
      <c r="A17" s="204"/>
      <c r="B17" s="204"/>
    </row>
    <row r="18" spans="1:2" ht="12.75">
      <c r="A18" s="204"/>
      <c r="B18" s="204"/>
    </row>
    <row r="19" spans="1:2" ht="12.75">
      <c r="A19" s="204"/>
      <c r="B19" s="204"/>
    </row>
    <row r="20" spans="1:2" ht="12.75">
      <c r="A20" s="204"/>
      <c r="B20" s="204"/>
    </row>
    <row r="21" spans="1:2" ht="12.75">
      <c r="A21" s="204"/>
      <c r="B21" s="204"/>
    </row>
    <row r="22" spans="1:2" ht="12.75">
      <c r="A22" s="204"/>
      <c r="B22" s="204"/>
    </row>
    <row r="23" spans="1:2" ht="12.75">
      <c r="A23" s="204"/>
      <c r="B23" s="204"/>
    </row>
    <row r="24" spans="1:2" ht="12.75">
      <c r="A24" s="204"/>
      <c r="B24" s="204"/>
    </row>
    <row r="25" spans="1:2" ht="12.75">
      <c r="A25" s="204"/>
      <c r="B25" s="204"/>
    </row>
    <row r="26" spans="1:2" ht="12.75">
      <c r="A26" s="204"/>
      <c r="B26" s="204"/>
    </row>
    <row r="27" spans="1:2" ht="12.75">
      <c r="A27" s="204"/>
      <c r="B27" s="204"/>
    </row>
    <row r="28" spans="1:2" ht="12.75">
      <c r="A28" s="204"/>
      <c r="B28" s="204"/>
    </row>
    <row r="29" spans="1:2" ht="12.75">
      <c r="A29" s="204"/>
      <c r="B29" s="204"/>
    </row>
    <row r="30" spans="1:2" ht="12.75">
      <c r="A30" s="204"/>
      <c r="B30" s="204"/>
    </row>
    <row r="31" spans="1:2" ht="12.75">
      <c r="A31" s="204"/>
      <c r="B31" s="204"/>
    </row>
    <row r="32" spans="1:2" ht="12.75">
      <c r="A32" s="204"/>
      <c r="B32" s="204"/>
    </row>
    <row r="33" spans="1:2" ht="12.75">
      <c r="A33" s="204"/>
      <c r="B33" s="204"/>
    </row>
    <row r="34" spans="1:2" ht="12.75">
      <c r="A34" s="204"/>
      <c r="B34" s="204"/>
    </row>
    <row r="35" spans="1:2" ht="12.75">
      <c r="A35" s="204"/>
      <c r="B35" s="204"/>
    </row>
    <row r="36" spans="1:2" ht="12.75">
      <c r="A36" s="204"/>
      <c r="B36" s="204"/>
    </row>
    <row r="37" spans="1:2" ht="12.75">
      <c r="A37" s="204"/>
      <c r="B37" s="204"/>
    </row>
    <row r="38" spans="1:2" ht="12.75">
      <c r="A38" s="204"/>
      <c r="B38" s="204"/>
    </row>
    <row r="39" spans="1:2" ht="12.75">
      <c r="A39" s="204"/>
      <c r="B39" s="204"/>
    </row>
    <row r="40" spans="1:2" ht="12.75">
      <c r="A40" s="204"/>
      <c r="B40" s="204"/>
    </row>
    <row r="41" spans="1:2" ht="12.75">
      <c r="A41" s="204"/>
      <c r="B41" s="204"/>
    </row>
    <row r="42" spans="1:2" ht="12.75">
      <c r="A42" s="204"/>
      <c r="B42" s="204"/>
    </row>
    <row r="43" spans="1:2" ht="12.75">
      <c r="A43" s="204"/>
      <c r="B43" s="204"/>
    </row>
    <row r="44" spans="1:2" ht="12.75">
      <c r="A44" s="204"/>
      <c r="B44" s="204"/>
    </row>
    <row r="45" spans="1:2" ht="12.75">
      <c r="A45" s="204"/>
      <c r="B45" s="204"/>
    </row>
    <row r="46" spans="1:2" ht="12.75">
      <c r="A46" s="204"/>
      <c r="B46" s="204"/>
    </row>
    <row r="47" spans="1:2" ht="12.75">
      <c r="A47" s="204"/>
      <c r="B47" s="204"/>
    </row>
    <row r="48" spans="1:2" ht="12.75">
      <c r="A48" s="204"/>
      <c r="B48" s="204"/>
    </row>
    <row r="49" spans="1:2" ht="12.75">
      <c r="A49" s="204"/>
      <c r="B49" s="204"/>
    </row>
    <row r="50" spans="1:2" ht="12.75">
      <c r="A50" s="204"/>
      <c r="B50" s="204"/>
    </row>
    <row r="51" spans="1:2" ht="12.75">
      <c r="A51" s="204"/>
      <c r="B51" s="204"/>
    </row>
    <row r="52" spans="1:2" ht="12.75">
      <c r="A52" s="204"/>
      <c r="B52" s="204"/>
    </row>
    <row r="53" spans="1:2" ht="12.75">
      <c r="A53" s="204"/>
      <c r="B53" s="204"/>
    </row>
    <row r="54" spans="1:2" ht="12.75">
      <c r="A54" s="204"/>
      <c r="B54" s="204"/>
    </row>
    <row r="55" spans="1:2" ht="12.75">
      <c r="A55" s="204"/>
      <c r="B55" s="204"/>
    </row>
    <row r="56" spans="1:2" ht="12.75">
      <c r="A56" s="204"/>
      <c r="B56" s="204"/>
    </row>
    <row r="57" spans="1:2" ht="12.75">
      <c r="A57" s="204"/>
      <c r="B57" s="204"/>
    </row>
    <row r="58" spans="1:2" ht="12.75">
      <c r="A58" s="204"/>
    </row>
    <row r="59" spans="1:2" ht="12.75">
      <c r="A59" s="204"/>
    </row>
    <row r="60" spans="1:2" ht="12.75">
      <c r="A60" s="204"/>
    </row>
    <row r="61" spans="1:2" ht="12.75">
      <c r="A61" s="204"/>
    </row>
    <row r="62" spans="1:2" ht="12.75">
      <c r="A62" s="204"/>
    </row>
    <row r="63" spans="1:2" ht="12.75">
      <c r="A63" s="204"/>
    </row>
    <row r="64" spans="1:2" ht="12.75">
      <c r="A64" s="204"/>
    </row>
    <row r="65" spans="1:1" ht="12.75">
      <c r="A65" s="204"/>
    </row>
    <row r="66" spans="1:1" ht="12.75">
      <c r="A66" s="204"/>
    </row>
    <row r="67" spans="1:1" ht="12.75">
      <c r="A67" s="204"/>
    </row>
    <row r="68" spans="1:1" ht="12.75">
      <c r="A68" s="204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FDD0AB-A475-4371-9BCD-346B79B8EE01}"/>
</file>

<file path=customXml/itemProps2.xml><?xml version="1.0" encoding="utf-8"?>
<ds:datastoreItem xmlns:ds="http://schemas.openxmlformats.org/officeDocument/2006/customXml" ds:itemID="{059E2789-FB82-480C-A0E9-928C0F149AC9}"/>
</file>

<file path=customXml/itemProps3.xml><?xml version="1.0" encoding="utf-8"?>
<ds:datastoreItem xmlns:ds="http://schemas.openxmlformats.org/officeDocument/2006/customXml" ds:itemID="{5684CB2D-886D-427F-803A-7F99A47EAC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Dušek</dc:creator>
  <cp:keywords/>
  <dc:description/>
  <cp:lastModifiedBy>Sabina Zoulová</cp:lastModifiedBy>
  <cp:revision/>
  <dcterms:created xsi:type="dcterms:W3CDTF">2024-09-21T16:20:03Z</dcterms:created>
  <dcterms:modified xsi:type="dcterms:W3CDTF">2025-03-11T09:57:28Z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